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28665" windowHeight="12525" tabRatio="908" firstSheet="12" activeTab="25"/>
  </bookViews>
  <sheets>
    <sheet name="01.01.2017" sheetId="1" r:id="rId1"/>
    <sheet name="01.01.2017 с разбивкой" sheetId="2" r:id="rId2"/>
    <sheet name="01.02.2017 " sheetId="3" r:id="rId3"/>
    <sheet name="01.03.2017 " sheetId="4" r:id="rId4"/>
    <sheet name="01.04.2017  " sheetId="5" r:id="rId5"/>
    <sheet name="01.05.2017   " sheetId="6" r:id="rId6"/>
    <sheet name="01.06.2017    " sheetId="7" r:id="rId7"/>
    <sheet name="01.07.2017 " sheetId="8" r:id="rId8"/>
    <sheet name="01.08.2017 " sheetId="9" r:id="rId9"/>
    <sheet name="01.09.2017  " sheetId="10" r:id="rId10"/>
    <sheet name="01.10.2017" sheetId="11" r:id="rId11"/>
    <sheet name="01.11.2017 " sheetId="12" r:id="rId12"/>
    <sheet name="Лист1" sheetId="13" r:id="rId13"/>
    <sheet name="01.12.2017 " sheetId="14" r:id="rId14"/>
    <sheet name="01.01.2018  " sheetId="15" r:id="rId15"/>
    <sheet name="01.02.2018" sheetId="16" r:id="rId16"/>
    <sheet name="01.03.2018 " sheetId="17" r:id="rId17"/>
    <sheet name="01.04.2018  " sheetId="18" r:id="rId18"/>
    <sheet name="01.05.2018" sheetId="19" r:id="rId19"/>
    <sheet name="01.06.2018" sheetId="20" r:id="rId20"/>
    <sheet name="01.07.2018" sheetId="21" r:id="rId21"/>
    <sheet name="01.08.2018" sheetId="22" r:id="rId22"/>
    <sheet name="01.09.2018" sheetId="23" r:id="rId23"/>
    <sheet name="01.10.2018" sheetId="24" r:id="rId24"/>
    <sheet name="01.11.2018" sheetId="25" r:id="rId25"/>
    <sheet name="01.12.18" sheetId="26" r:id="rId26"/>
  </sheets>
  <definedNames/>
  <calcPr fullCalcOnLoad="1" refMode="R1C1"/>
</workbook>
</file>

<file path=xl/sharedStrings.xml><?xml version="1.0" encoding="utf-8"?>
<sst xmlns="http://schemas.openxmlformats.org/spreadsheetml/2006/main" count="2928" uniqueCount="108">
  <si>
    <t>СВЕДЕНИЯ</t>
  </si>
  <si>
    <t>№         п/п</t>
  </si>
  <si>
    <t>Наименование населенного пункта</t>
  </si>
  <si>
    <t>Количество абонентов  /кол-во дог./</t>
  </si>
  <si>
    <t>Общая отапливаемая площадь /м2/</t>
  </si>
  <si>
    <t>Численность населения всего, в т.ч.</t>
  </si>
  <si>
    <t>Наличие КРС,         /штук/</t>
  </si>
  <si>
    <t>Наличие Лошадь,         /штук/</t>
  </si>
  <si>
    <t>Наличие МРС,         /штук/</t>
  </si>
  <si>
    <t>Счетчики</t>
  </si>
  <si>
    <t>Годовое потребление газа /куб.м./</t>
  </si>
  <si>
    <t>Средняя отапливаемая площадь /м2/</t>
  </si>
  <si>
    <t>с ГВС /чел/</t>
  </si>
  <si>
    <t>без ВПГ /чел/</t>
  </si>
  <si>
    <t>с ВПГ /чел/</t>
  </si>
  <si>
    <t>количество, штук</t>
  </si>
  <si>
    <t>газ в мес., куб.м.</t>
  </si>
  <si>
    <t>летний п-д</t>
  </si>
  <si>
    <t>зимний п-д</t>
  </si>
  <si>
    <t>А/О г. Грозный</t>
  </si>
  <si>
    <t>А/О г. Аргун</t>
  </si>
  <si>
    <t>А/О Ачхой-Мартановского р-на</t>
  </si>
  <si>
    <t>А/О Грозненского Сельск. р-на</t>
  </si>
  <si>
    <t>А/О Гудермесского р-на</t>
  </si>
  <si>
    <t>А/О Курчалоевского р-на</t>
  </si>
  <si>
    <t>А/О Надтеречного р-на</t>
  </si>
  <si>
    <t>А/О Наурского р-на</t>
  </si>
  <si>
    <t>А/О Ножай-Юртовского р-на</t>
  </si>
  <si>
    <t>А/О Сунженского р-на</t>
  </si>
  <si>
    <t>А/О Шалинского р-на</t>
  </si>
  <si>
    <t>А/О Шелковского р-на</t>
  </si>
  <si>
    <t>А/О Урус-Мартановского р-на</t>
  </si>
  <si>
    <t>А/О Веденского р-на</t>
  </si>
  <si>
    <t>А/О Шатойского р-на</t>
  </si>
  <si>
    <t>Итого:</t>
  </si>
  <si>
    <t>Нормативное потребление газа, м3</t>
  </si>
  <si>
    <t>Всего по АИС</t>
  </si>
  <si>
    <t>Сумма</t>
  </si>
  <si>
    <t xml:space="preserve"> Объем потребления на 1 абонента /м3 в год/</t>
  </si>
  <si>
    <t>всего</t>
  </si>
  <si>
    <t>о газоснабжении населенных пунктов ЧР на 01.01. 2017г. по ЗАО "Газпром межрегионгаз Грозный"</t>
  </si>
  <si>
    <t>норм</t>
  </si>
  <si>
    <t>счет</t>
  </si>
  <si>
    <t>по норме</t>
  </si>
  <si>
    <t>по счетчику</t>
  </si>
  <si>
    <t>о газоснабжении населенных пунктов ЧР на 01.02. 2017г. по ООО "Газпром межрегионгаз Грозный"</t>
  </si>
  <si>
    <t>о газоснабжении населенных пунктов ЧР на 01.01. 2017г. по ООО "Газпром межрегионгаз Грозный"</t>
  </si>
  <si>
    <t>объем и начисление ф№5</t>
  </si>
  <si>
    <t>о газоснабжении населенных пунктов ЧР на 01.03. 2017г. по ООО "Газпром межрегионгаз Грозный"</t>
  </si>
  <si>
    <t>о газоснабжении населенных пунктов ЧР на 01.04. 2017г. по ООО "Газпром межрегионгаз Грозный"</t>
  </si>
  <si>
    <t>о газоснабжении населенных пунктов ЧР на 01.05. 2017г. по ООО "Газпром межрегионгаз Грозный"</t>
  </si>
  <si>
    <t>о газоснабжении населенных пунктов ЧР на 01.06. 2017г. по ООО "Газпром межрегионгаз Грозный"</t>
  </si>
  <si>
    <t>о газоснабжении населенных пунктов ЧР на 01.07. 2017г. по ООО "Газпром межрегионгаз Грозный"</t>
  </si>
  <si>
    <t>о газоснабжении населенных пунктов ЧР на 01.08. 2017г. по ООО "Газпром межрегионгаз Грозный"</t>
  </si>
  <si>
    <t>о газоснабжении населенных пунктов ЧР на 01.09. 2017г. по ООО "Газпром межрегионгаз Грозный"</t>
  </si>
  <si>
    <t>о газоснабжении населенных пунктов ЧР на 01.10. 2017г. по ООО "Газпром межрегионгаз Грозный"</t>
  </si>
  <si>
    <t>№ п/п</t>
  </si>
  <si>
    <t>Наименование АО</t>
  </si>
  <si>
    <t>А/О Ачхой-Мартановский р-он</t>
  </si>
  <si>
    <t>А/О Грозненский  р-он</t>
  </si>
  <si>
    <t>А/О Гудермесский р-он</t>
  </si>
  <si>
    <t>А/О Курчалоевский р-он</t>
  </si>
  <si>
    <t>А/О Надтеречный р-он</t>
  </si>
  <si>
    <t>А/О Наурский р-он</t>
  </si>
  <si>
    <t>А/О Ножай-Юртовский р-он</t>
  </si>
  <si>
    <t>А/О Сунженский р-он</t>
  </si>
  <si>
    <t>А/О Шалинский р-он</t>
  </si>
  <si>
    <t>А/О Шелковской р-он</t>
  </si>
  <si>
    <t>А/О Урус-Мартановский р-он</t>
  </si>
  <si>
    <t>А/О Веденский р-он</t>
  </si>
  <si>
    <t>А/О Шатойский р-он</t>
  </si>
  <si>
    <t>июль</t>
  </si>
  <si>
    <t>август</t>
  </si>
  <si>
    <t>сентябрь</t>
  </si>
  <si>
    <t>по приборам учета</t>
  </si>
  <si>
    <t>Начальник ОРН:                                                        М.В.Ясюнайте</t>
  </si>
  <si>
    <t>по норме и приборам учета газа.</t>
  </si>
  <si>
    <t xml:space="preserve">      Справка за период с 01.07.2017-30.09.2017 г. о количестве абонентов  (население), потребляющих газ</t>
  </si>
  <si>
    <t>о газоснабжении населенных пунктов ЧР на 01.11. 2017г. по ООО "Газпром межрегионгаз Грозный"</t>
  </si>
  <si>
    <t>о газоснабжении населенных пунктов ЧР на 01.12. 2017г. по ООО "Газпром межрегионгаз Грозный"</t>
  </si>
  <si>
    <t>о газоснабжении населенных пунктов ЧР на 01.01. 2018г. по ООО "Газпром межрегионгаз Грозный"</t>
  </si>
  <si>
    <t>кол-во квартир</t>
  </si>
  <si>
    <t>о газоснабжении населенных пунктов ЧР на 01.02. 2018г. по ООО "Газпром межрегионгаз Грозный"</t>
  </si>
  <si>
    <t>о газоснабжении населенных пунктов ЧР на 01.03. 2018г. по ООО "Газпром межрегионгаз Грозный"</t>
  </si>
  <si>
    <t>о газоснабжении населенных пунктов ЧР на 01.04. 2018г. по ООО "Газпром межрегионгаз Грозный"</t>
  </si>
  <si>
    <t>о газоснабжении населенных пунктов ЧР на 01.05. 2018г. по ООО "Газпром межрегионгаз Грозный"</t>
  </si>
  <si>
    <t>о газоснабжении населенных пунктов ЧР на 01.06. 2018г. по ООО "Газпром межрегионгаз Грозный"</t>
  </si>
  <si>
    <t>о газоснабжении населенных пунктов ЧР на 01.07. 2018г. по ООО "Газпром межрегионгаз Грозный"</t>
  </si>
  <si>
    <t>о газоснабжении населенных пунктов ЧР на 01.08. 2018г. по ООО "Газпром межрегионгаз Грозный"</t>
  </si>
  <si>
    <t>880 536,843</t>
  </si>
  <si>
    <t>322 100,757</t>
  </si>
  <si>
    <t>2 368 247,448</t>
  </si>
  <si>
    <t>1 900 004,217</t>
  </si>
  <si>
    <t>1 675 522,614</t>
  </si>
  <si>
    <t>7 111 844,11</t>
  </si>
  <si>
    <t>638 726,753</t>
  </si>
  <si>
    <t>2 664 051,73</t>
  </si>
  <si>
    <t>о газоснабжении населенных пунктов ЧР на 01.09. 2018г. по ООО "Газпром межрегионгаз Грозный"</t>
  </si>
  <si>
    <t>о газоснабжении населенных пунктов ЧР на 01.10. 2018г. по ООО "Газпром межрегионгаз Грозный"</t>
  </si>
  <si>
    <t>1 022 122,482</t>
  </si>
  <si>
    <t>4 321 528,54</t>
  </si>
  <si>
    <t>1 910 909,430</t>
  </si>
  <si>
    <t>8 115 693,23</t>
  </si>
  <si>
    <t>2 795 959,371</t>
  </si>
  <si>
    <t>12 077 339,41</t>
  </si>
  <si>
    <t>о газоснабжении населенных пунктов ЧР на 01.11. 2018г. по ООО "Газпром межрегионгаз Грозный"</t>
  </si>
  <si>
    <t>о газоснабжении населенных пунктов ЧР на 01.12. 2018г. по ООО "Газпром межрегионгаз Грозный"</t>
  </si>
  <si>
    <t>норма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</si>
</sst>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"/>
    <numFmt numFmtId="175" formatCode="_(* #,##0.00_);_(* \(#,##0.00\);_(* &quot;-&quot;??_);_(@_)"/>
    <numFmt numFmtId="176" formatCode="_-* #,##0.000_р_._-;\-* #,##0.000_р_._-;_-* &quot;-&quot;??_р_._-;_-@_-"/>
    <numFmt numFmtId="177" formatCode="_-* #,##0.000_р_._-;\-* #,##0.000_р_._-;_-* &quot;-&quot;???_р_._-;_-@_-"/>
    <numFmt numFmtId="178" formatCode="_-* #,##0_р_._-;\-* #,##0_р_._-;_-* &quot;-&quot;??_р_._-;_-@_-"/>
    <numFmt numFmtId="179" formatCode="#,##0.0000"/>
    <numFmt numFmtId="180" formatCode="#,##0.00000"/>
    <numFmt numFmtId="181" formatCode="0.000"/>
    <numFmt numFmtId="182" formatCode="[$-FC19]d\ mmmm\ yyyy\ &quot;г.&quot;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_(* #,##0_);_(* \(#,##0\);_(* &quot;-&quot;??_);_(@_)"/>
    <numFmt numFmtId="196" formatCode="0.00000"/>
    <numFmt numFmtId="197" formatCode="_-* #,##0.0_р_._-;\-* #,##0.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Arial Cyr"/>
      <family val="0"/>
    </font>
    <font>
      <b/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Arial Cyr"/>
      <family val="0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07"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33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/>
    </xf>
    <xf numFmtId="4" fontId="30" fillId="0" borderId="0" xfId="0" applyNumberFormat="1" applyFont="1" applyFill="1" applyBorder="1" applyAlignment="1">
      <alignment/>
    </xf>
    <xf numFmtId="0" fontId="30" fillId="33" borderId="0" xfId="0" applyFont="1" applyFill="1" applyBorder="1" applyAlignment="1">
      <alignment/>
    </xf>
    <xf numFmtId="172" fontId="5" fillId="0" borderId="0" xfId="55" applyNumberFormat="1" applyFont="1" applyBorder="1" applyAlignment="1">
      <alignment horizontal="center" vertical="top"/>
      <protection/>
    </xf>
    <xf numFmtId="43" fontId="30" fillId="0" borderId="0" xfId="65" applyFont="1" applyFill="1" applyAlignment="1">
      <alignment/>
    </xf>
    <xf numFmtId="43" fontId="3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/>
    </xf>
    <xf numFmtId="3" fontId="64" fillId="33" borderId="10" xfId="65" applyNumberFormat="1" applyFont="1" applyFill="1" applyBorder="1" applyAlignment="1">
      <alignment horizontal="center" vertical="center" wrapText="1"/>
    </xf>
    <xf numFmtId="4" fontId="64" fillId="33" borderId="10" xfId="65" applyNumberFormat="1" applyFont="1" applyFill="1" applyBorder="1" applyAlignment="1">
      <alignment horizontal="center" vertical="center" wrapText="1"/>
    </xf>
    <xf numFmtId="3" fontId="64" fillId="33" borderId="10" xfId="0" applyNumberFormat="1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/>
    </xf>
    <xf numFmtId="3" fontId="65" fillId="33" borderId="10" xfId="65" applyNumberFormat="1" applyFont="1" applyFill="1" applyBorder="1" applyAlignment="1">
      <alignment horizontal="center" vertical="center"/>
    </xf>
    <xf numFmtId="3" fontId="65" fillId="33" borderId="11" xfId="0" applyNumberFormat="1" applyFont="1" applyFill="1" applyBorder="1" applyAlignment="1">
      <alignment horizontal="center" vertical="center"/>
    </xf>
    <xf numFmtId="172" fontId="64" fillId="33" borderId="10" xfId="65" applyNumberFormat="1" applyFont="1" applyFill="1" applyBorder="1" applyAlignment="1">
      <alignment horizontal="right" vertical="center" wrapText="1"/>
    </xf>
    <xf numFmtId="4" fontId="64" fillId="33" borderId="10" xfId="65" applyNumberFormat="1" applyFont="1" applyFill="1" applyBorder="1" applyAlignment="1">
      <alignment horizontal="right" vertical="center" wrapText="1"/>
    </xf>
    <xf numFmtId="4" fontId="65" fillId="33" borderId="10" xfId="65" applyNumberFormat="1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/>
    </xf>
    <xf numFmtId="4" fontId="65" fillId="33" borderId="10" xfId="65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2" fontId="64" fillId="33" borderId="10" xfId="56" applyNumberFormat="1" applyFont="1" applyFill="1" applyBorder="1" applyAlignment="1">
      <alignment horizontal="center" vertical="center"/>
      <protection/>
    </xf>
    <xf numFmtId="4" fontId="64" fillId="33" borderId="10" xfId="56" applyNumberFormat="1" applyFont="1" applyFill="1" applyBorder="1" applyAlignment="1">
      <alignment horizontal="center" vertical="center"/>
      <protection/>
    </xf>
    <xf numFmtId="172" fontId="65" fillId="33" borderId="10" xfId="65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4" fontId="65" fillId="33" borderId="10" xfId="65" applyNumberFormat="1" applyFont="1" applyFill="1" applyBorder="1" applyAlignment="1">
      <alignment horizontal="center" vertical="center"/>
    </xf>
    <xf numFmtId="172" fontId="66" fillId="33" borderId="0" xfId="55" applyNumberFormat="1" applyFont="1" applyFill="1" applyBorder="1" applyAlignment="1">
      <alignment horizontal="center" vertical="top"/>
      <protection/>
    </xf>
    <xf numFmtId="4" fontId="66" fillId="33" borderId="0" xfId="55" applyNumberFormat="1" applyFont="1" applyFill="1" applyBorder="1" applyAlignment="1">
      <alignment horizontal="center" vertical="top"/>
      <protection/>
    </xf>
    <xf numFmtId="172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2" fontId="65" fillId="33" borderId="10" xfId="0" applyNumberFormat="1" applyFont="1" applyFill="1" applyBorder="1" applyAlignment="1">
      <alignment horizontal="center" vertical="center"/>
    </xf>
    <xf numFmtId="4" fontId="65" fillId="33" borderId="10" xfId="0" applyNumberFormat="1" applyFont="1" applyFill="1" applyBorder="1" applyAlignment="1">
      <alignment horizontal="center" vertical="center"/>
    </xf>
    <xf numFmtId="3" fontId="65" fillId="33" borderId="10" xfId="0" applyNumberFormat="1" applyFont="1" applyFill="1" applyBorder="1" applyAlignment="1">
      <alignment horizontal="center"/>
    </xf>
    <xf numFmtId="172" fontId="64" fillId="33" borderId="10" xfId="53" applyNumberFormat="1" applyFont="1" applyFill="1" applyBorder="1" applyAlignment="1">
      <alignment horizontal="center" vertical="center"/>
      <protection/>
    </xf>
    <xf numFmtId="4" fontId="64" fillId="33" borderId="10" xfId="53" applyNumberFormat="1" applyFont="1" applyFill="1" applyBorder="1" applyAlignment="1">
      <alignment horizontal="center" vertical="center"/>
      <protection/>
    </xf>
    <xf numFmtId="3" fontId="65" fillId="33" borderId="10" xfId="65" applyNumberFormat="1" applyFont="1" applyFill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 vertical="center" wrapText="1"/>
    </xf>
    <xf numFmtId="3" fontId="65" fillId="33" borderId="0" xfId="0" applyNumberFormat="1" applyFont="1" applyFill="1" applyAlignment="1">
      <alignment horizontal="center"/>
    </xf>
    <xf numFmtId="173" fontId="65" fillId="33" borderId="10" xfId="0" applyNumberFormat="1" applyFont="1" applyFill="1" applyBorder="1" applyAlignment="1">
      <alignment horizontal="center"/>
    </xf>
    <xf numFmtId="173" fontId="65" fillId="33" borderId="10" xfId="65" applyNumberFormat="1" applyFont="1" applyFill="1" applyBorder="1" applyAlignment="1">
      <alignment horizontal="center"/>
    </xf>
    <xf numFmtId="1" fontId="65" fillId="33" borderId="10" xfId="0" applyNumberFormat="1" applyFont="1" applyFill="1" applyBorder="1" applyAlignment="1">
      <alignment horizontal="center"/>
    </xf>
    <xf numFmtId="172" fontId="65" fillId="33" borderId="10" xfId="0" applyNumberFormat="1" applyFont="1" applyFill="1" applyBorder="1" applyAlignment="1">
      <alignment horizontal="center"/>
    </xf>
    <xf numFmtId="4" fontId="64" fillId="33" borderId="10" xfId="65" applyNumberFormat="1" applyFont="1" applyFill="1" applyBorder="1" applyAlignment="1">
      <alignment horizontal="center" vertical="center"/>
    </xf>
    <xf numFmtId="3" fontId="64" fillId="33" borderId="10" xfId="65" applyNumberFormat="1" applyFont="1" applyFill="1" applyBorder="1" applyAlignment="1">
      <alignment horizontal="center" vertical="center"/>
    </xf>
    <xf numFmtId="3" fontId="64" fillId="33" borderId="10" xfId="0" applyNumberFormat="1" applyFont="1" applyFill="1" applyBorder="1" applyAlignment="1">
      <alignment horizontal="center" vertical="center"/>
    </xf>
    <xf numFmtId="172" fontId="64" fillId="33" borderId="10" xfId="54" applyNumberFormat="1" applyFont="1" applyFill="1" applyBorder="1" applyAlignment="1">
      <alignment horizontal="center" vertical="top"/>
      <protection/>
    </xf>
    <xf numFmtId="4" fontId="64" fillId="33" borderId="10" xfId="54" applyNumberFormat="1" applyFont="1" applyFill="1" applyBorder="1" applyAlignment="1">
      <alignment horizontal="center" vertical="top"/>
      <protection/>
    </xf>
    <xf numFmtId="172" fontId="65" fillId="33" borderId="10" xfId="65" applyNumberFormat="1" applyFont="1" applyFill="1" applyBorder="1" applyAlignment="1">
      <alignment horizontal="center"/>
    </xf>
    <xf numFmtId="172" fontId="65" fillId="33" borderId="10" xfId="65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10" fillId="0" borderId="10" xfId="65" applyNumberFormat="1" applyFont="1" applyFill="1" applyBorder="1" applyAlignment="1">
      <alignment horizontal="center" vertical="center" textRotation="90" wrapText="1"/>
    </xf>
    <xf numFmtId="4" fontId="10" fillId="0" borderId="10" xfId="65" applyNumberFormat="1" applyFont="1" applyFill="1" applyBorder="1" applyAlignment="1">
      <alignment horizontal="center" vertical="center" textRotation="90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3" fontId="64" fillId="0" borderId="10" xfId="65" applyNumberFormat="1" applyFont="1" applyFill="1" applyBorder="1" applyAlignment="1">
      <alignment horizontal="center" vertical="center" wrapText="1"/>
    </xf>
    <xf numFmtId="4" fontId="64" fillId="0" borderId="10" xfId="65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Fill="1" applyBorder="1" applyAlignment="1">
      <alignment horizontal="center" vertical="center"/>
    </xf>
    <xf numFmtId="3" fontId="65" fillId="0" borderId="11" xfId="0" applyNumberFormat="1" applyFont="1" applyFill="1" applyBorder="1" applyAlignment="1">
      <alignment horizontal="center" vertical="center"/>
    </xf>
    <xf numFmtId="172" fontId="64" fillId="0" borderId="10" xfId="65" applyNumberFormat="1" applyFont="1" applyFill="1" applyBorder="1" applyAlignment="1">
      <alignment horizontal="right" vertical="center" wrapText="1"/>
    </xf>
    <xf numFmtId="4" fontId="65" fillId="0" borderId="10" xfId="6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65" fillId="0" borderId="10" xfId="65" applyNumberFormat="1" applyFont="1" applyFill="1" applyBorder="1" applyAlignment="1">
      <alignment horizontal="center" vertical="center"/>
    </xf>
    <xf numFmtId="172" fontId="64" fillId="0" borderId="10" xfId="55" applyNumberFormat="1" applyFont="1" applyFill="1" applyBorder="1" applyAlignment="1">
      <alignment horizontal="center" vertical="top"/>
      <protection/>
    </xf>
    <xf numFmtId="4" fontId="64" fillId="0" borderId="10" xfId="55" applyNumberFormat="1" applyFont="1" applyFill="1" applyBorder="1" applyAlignment="1">
      <alignment horizontal="center" vertical="top"/>
      <protection/>
    </xf>
    <xf numFmtId="4" fontId="64" fillId="0" borderId="10" xfId="65" applyNumberFormat="1" applyFont="1" applyFill="1" applyBorder="1" applyAlignment="1">
      <alignment horizontal="right" vertical="center" wrapText="1"/>
    </xf>
    <xf numFmtId="4" fontId="65" fillId="0" borderId="10" xfId="65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3" fontId="30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4" fontId="30" fillId="33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43" fontId="7" fillId="0" borderId="0" xfId="65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64" fillId="19" borderId="10" xfId="0" applyFont="1" applyFill="1" applyBorder="1" applyAlignment="1">
      <alignment horizontal="center" vertical="center"/>
    </xf>
    <xf numFmtId="0" fontId="64" fillId="19" borderId="10" xfId="0" applyFont="1" applyFill="1" applyBorder="1" applyAlignment="1">
      <alignment/>
    </xf>
    <xf numFmtId="3" fontId="65" fillId="19" borderId="10" xfId="65" applyNumberFormat="1" applyFont="1" applyFill="1" applyBorder="1" applyAlignment="1">
      <alignment horizontal="center" vertical="center"/>
    </xf>
    <xf numFmtId="4" fontId="65" fillId="19" borderId="10" xfId="65" applyNumberFormat="1" applyFont="1" applyFill="1" applyBorder="1" applyAlignment="1">
      <alignment horizontal="center" vertical="center"/>
    </xf>
    <xf numFmtId="3" fontId="64" fillId="19" borderId="10" xfId="65" applyNumberFormat="1" applyFont="1" applyFill="1" applyBorder="1" applyAlignment="1">
      <alignment horizontal="center" vertical="center" wrapText="1"/>
    </xf>
    <xf numFmtId="3" fontId="64" fillId="19" borderId="10" xfId="0" applyNumberFormat="1" applyFont="1" applyFill="1" applyBorder="1" applyAlignment="1">
      <alignment horizontal="center" vertical="center" wrapText="1"/>
    </xf>
    <xf numFmtId="3" fontId="65" fillId="19" borderId="10" xfId="0" applyNumberFormat="1" applyFont="1" applyFill="1" applyBorder="1" applyAlignment="1">
      <alignment horizontal="center" vertical="center"/>
    </xf>
    <xf numFmtId="3" fontId="65" fillId="19" borderId="11" xfId="0" applyNumberFormat="1" applyFont="1" applyFill="1" applyBorder="1" applyAlignment="1">
      <alignment horizontal="center" vertical="center"/>
    </xf>
    <xf numFmtId="172" fontId="64" fillId="19" borderId="10" xfId="56" applyNumberFormat="1" applyFont="1" applyFill="1" applyBorder="1" applyAlignment="1">
      <alignment horizontal="center" vertical="center"/>
      <protection/>
    </xf>
    <xf numFmtId="4" fontId="64" fillId="19" borderId="10" xfId="56" applyNumberFormat="1" applyFont="1" applyFill="1" applyBorder="1" applyAlignment="1">
      <alignment horizontal="center" vertical="center"/>
      <protection/>
    </xf>
    <xf numFmtId="0" fontId="30" fillId="19" borderId="0" xfId="0" applyFont="1" applyFill="1" applyAlignment="1">
      <alignment/>
    </xf>
    <xf numFmtId="4" fontId="64" fillId="19" borderId="10" xfId="65" applyNumberFormat="1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172" fontId="65" fillId="19" borderId="10" xfId="0" applyNumberFormat="1" applyFont="1" applyFill="1" applyBorder="1" applyAlignment="1">
      <alignment horizontal="center" vertical="center"/>
    </xf>
    <xf numFmtId="4" fontId="65" fillId="19" borderId="10" xfId="0" applyNumberFormat="1" applyFont="1" applyFill="1" applyBorder="1" applyAlignment="1">
      <alignment horizontal="center" vertical="center"/>
    </xf>
    <xf numFmtId="172" fontId="64" fillId="19" borderId="10" xfId="53" applyNumberFormat="1" applyFont="1" applyFill="1" applyBorder="1" applyAlignment="1">
      <alignment horizontal="center" vertical="center"/>
      <protection/>
    </xf>
    <xf numFmtId="4" fontId="64" fillId="19" borderId="10" xfId="53" applyNumberFormat="1" applyFont="1" applyFill="1" applyBorder="1" applyAlignment="1">
      <alignment horizontal="center" vertical="center"/>
      <protection/>
    </xf>
    <xf numFmtId="4" fontId="64" fillId="19" borderId="10" xfId="0" applyNumberFormat="1" applyFont="1" applyFill="1" applyBorder="1" applyAlignment="1">
      <alignment horizontal="center" vertical="center" wrapText="1"/>
    </xf>
    <xf numFmtId="3" fontId="65" fillId="19" borderId="0" xfId="0" applyNumberFormat="1" applyFont="1" applyFill="1" applyAlignment="1">
      <alignment horizontal="center"/>
    </xf>
    <xf numFmtId="172" fontId="64" fillId="14" borderId="10" xfId="65" applyNumberFormat="1" applyFont="1" applyFill="1" applyBorder="1" applyAlignment="1">
      <alignment horizontal="right" vertical="center" wrapText="1"/>
    </xf>
    <xf numFmtId="172" fontId="65" fillId="14" borderId="10" xfId="65" applyNumberFormat="1" applyFont="1" applyFill="1" applyBorder="1" applyAlignment="1">
      <alignment horizontal="center" vertical="center" wrapText="1"/>
    </xf>
    <xf numFmtId="173" fontId="65" fillId="14" borderId="10" xfId="0" applyNumberFormat="1" applyFont="1" applyFill="1" applyBorder="1" applyAlignment="1">
      <alignment horizontal="center"/>
    </xf>
    <xf numFmtId="173" fontId="65" fillId="14" borderId="10" xfId="65" applyNumberFormat="1" applyFont="1" applyFill="1" applyBorder="1" applyAlignment="1">
      <alignment horizontal="center"/>
    </xf>
    <xf numFmtId="4" fontId="64" fillId="19" borderId="10" xfId="65" applyNumberFormat="1" applyFont="1" applyFill="1" applyBorder="1" applyAlignment="1">
      <alignment horizontal="center" vertical="center"/>
    </xf>
    <xf numFmtId="3" fontId="64" fillId="19" borderId="10" xfId="65" applyNumberFormat="1" applyFont="1" applyFill="1" applyBorder="1" applyAlignment="1">
      <alignment horizontal="center" vertical="center"/>
    </xf>
    <xf numFmtId="3" fontId="64" fillId="19" borderId="10" xfId="0" applyNumberFormat="1" applyFont="1" applyFill="1" applyBorder="1" applyAlignment="1">
      <alignment horizontal="center" vertical="center"/>
    </xf>
    <xf numFmtId="172" fontId="64" fillId="19" borderId="10" xfId="54" applyNumberFormat="1" applyFont="1" applyFill="1" applyBorder="1" applyAlignment="1">
      <alignment horizontal="center" vertical="top"/>
      <protection/>
    </xf>
    <xf numFmtId="4" fontId="64" fillId="19" borderId="10" xfId="54" applyNumberFormat="1" applyFont="1" applyFill="1" applyBorder="1" applyAlignment="1">
      <alignment horizontal="center" vertical="top"/>
      <protection/>
    </xf>
    <xf numFmtId="172" fontId="65" fillId="19" borderId="10" xfId="65" applyNumberFormat="1" applyFont="1" applyFill="1" applyBorder="1" applyAlignment="1">
      <alignment horizontal="center" vertical="center"/>
    </xf>
    <xf numFmtId="172" fontId="64" fillId="19" borderId="10" xfId="55" applyNumberFormat="1" applyFont="1" applyFill="1" applyBorder="1" applyAlignment="1">
      <alignment horizontal="center" vertical="top"/>
      <protection/>
    </xf>
    <xf numFmtId="4" fontId="64" fillId="19" borderId="10" xfId="55" applyNumberFormat="1" applyFont="1" applyFill="1" applyBorder="1" applyAlignment="1">
      <alignment horizontal="center" vertical="top"/>
      <protection/>
    </xf>
    <xf numFmtId="0" fontId="37" fillId="34" borderId="0" xfId="0" applyFont="1" applyFill="1" applyAlignment="1">
      <alignment/>
    </xf>
    <xf numFmtId="43" fontId="4" fillId="0" borderId="0" xfId="65" applyFont="1" applyFill="1" applyBorder="1" applyAlignment="1">
      <alignment/>
    </xf>
    <xf numFmtId="4" fontId="64" fillId="14" borderId="10" xfId="65" applyNumberFormat="1" applyFont="1" applyFill="1" applyBorder="1" applyAlignment="1">
      <alignment horizontal="right" vertical="center" wrapText="1"/>
    </xf>
    <xf numFmtId="4" fontId="65" fillId="14" borderId="10" xfId="65" applyNumberFormat="1" applyFont="1" applyFill="1" applyBorder="1" applyAlignment="1">
      <alignment horizontal="center" vertical="center" wrapText="1"/>
    </xf>
    <xf numFmtId="4" fontId="65" fillId="14" borderId="10" xfId="0" applyNumberFormat="1" applyFont="1" applyFill="1" applyBorder="1" applyAlignment="1">
      <alignment horizontal="center"/>
    </xf>
    <xf numFmtId="4" fontId="65" fillId="14" borderId="10" xfId="65" applyNumberFormat="1" applyFont="1" applyFill="1" applyBorder="1" applyAlignment="1">
      <alignment horizontal="center"/>
    </xf>
    <xf numFmtId="172" fontId="66" fillId="14" borderId="10" xfId="65" applyNumberFormat="1" applyFont="1" applyFill="1" applyBorder="1" applyAlignment="1">
      <alignment horizontal="right" vertical="center" wrapText="1"/>
    </xf>
    <xf numFmtId="3" fontId="65" fillId="14" borderId="10" xfId="0" applyNumberFormat="1" applyFont="1" applyFill="1" applyBorder="1" applyAlignment="1">
      <alignment horizontal="center"/>
    </xf>
    <xf numFmtId="3" fontId="65" fillId="14" borderId="10" xfId="65" applyNumberFormat="1" applyFont="1" applyFill="1" applyBorder="1" applyAlignment="1">
      <alignment horizontal="center"/>
    </xf>
    <xf numFmtId="1" fontId="65" fillId="14" borderId="10" xfId="0" applyNumberFormat="1" applyFont="1" applyFill="1" applyBorder="1" applyAlignment="1">
      <alignment horizontal="center"/>
    </xf>
    <xf numFmtId="172" fontId="65" fillId="14" borderId="10" xfId="0" applyNumberFormat="1" applyFont="1" applyFill="1" applyBorder="1" applyAlignment="1">
      <alignment horizontal="center"/>
    </xf>
    <xf numFmtId="172" fontId="65" fillId="14" borderId="10" xfId="65" applyNumberFormat="1" applyFont="1" applyFill="1" applyBorder="1" applyAlignment="1">
      <alignment horizontal="center"/>
    </xf>
    <xf numFmtId="3" fontId="9" fillId="14" borderId="10" xfId="0" applyNumberFormat="1" applyFont="1" applyFill="1" applyBorder="1" applyAlignment="1">
      <alignment/>
    </xf>
    <xf numFmtId="4" fontId="9" fillId="14" borderId="10" xfId="0" applyNumberFormat="1" applyFont="1" applyFill="1" applyBorder="1" applyAlignment="1">
      <alignment horizontal="center"/>
    </xf>
    <xf numFmtId="0" fontId="34" fillId="33" borderId="0" xfId="0" applyFont="1" applyFill="1" applyAlignment="1">
      <alignment/>
    </xf>
    <xf numFmtId="172" fontId="69" fillId="14" borderId="10" xfId="65" applyNumberFormat="1" applyFont="1" applyFill="1" applyBorder="1" applyAlignment="1">
      <alignment horizontal="center" vertical="center" wrapText="1"/>
    </xf>
    <xf numFmtId="172" fontId="64" fillId="33" borderId="10" xfId="65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/>
    </xf>
    <xf numFmtId="3" fontId="64" fillId="34" borderId="10" xfId="65" applyNumberFormat="1" applyFont="1" applyFill="1" applyBorder="1" applyAlignment="1">
      <alignment horizontal="center" vertical="center"/>
    </xf>
    <xf numFmtId="4" fontId="64" fillId="34" borderId="10" xfId="65" applyNumberFormat="1" applyFont="1" applyFill="1" applyBorder="1" applyAlignment="1">
      <alignment horizontal="center" vertical="center"/>
    </xf>
    <xf numFmtId="3" fontId="64" fillId="34" borderId="10" xfId="65" applyNumberFormat="1" applyFont="1" applyFill="1" applyBorder="1" applyAlignment="1">
      <alignment horizontal="center" vertical="center" wrapText="1"/>
    </xf>
    <xf numFmtId="3" fontId="64" fillId="34" borderId="10" xfId="0" applyNumberFormat="1" applyFont="1" applyFill="1" applyBorder="1" applyAlignment="1">
      <alignment horizontal="center" vertical="center" wrapText="1"/>
    </xf>
    <xf numFmtId="3" fontId="64" fillId="34" borderId="10" xfId="0" applyNumberFormat="1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3" fontId="65" fillId="34" borderId="11" xfId="0" applyNumberFormat="1" applyFont="1" applyFill="1" applyBorder="1" applyAlignment="1">
      <alignment horizontal="center" vertical="center"/>
    </xf>
    <xf numFmtId="172" fontId="64" fillId="34" borderId="10" xfId="56" applyNumberFormat="1" applyFont="1" applyFill="1" applyBorder="1" applyAlignment="1">
      <alignment horizontal="center" vertical="center"/>
      <protection/>
    </xf>
    <xf numFmtId="4" fontId="64" fillId="34" borderId="10" xfId="54" applyNumberFormat="1" applyFont="1" applyFill="1" applyBorder="1" applyAlignment="1">
      <alignment horizontal="center" vertical="top"/>
      <protection/>
    </xf>
    <xf numFmtId="172" fontId="64" fillId="34" borderId="10" xfId="65" applyNumberFormat="1" applyFont="1" applyFill="1" applyBorder="1" applyAlignment="1">
      <alignment horizontal="right" vertical="center" wrapText="1"/>
    </xf>
    <xf numFmtId="4" fontId="64" fillId="34" borderId="10" xfId="65" applyNumberFormat="1" applyFont="1" applyFill="1" applyBorder="1" applyAlignment="1">
      <alignment horizontal="right" vertical="center" wrapText="1"/>
    </xf>
    <xf numFmtId="172" fontId="65" fillId="34" borderId="10" xfId="65" applyNumberFormat="1" applyFont="1" applyFill="1" applyBorder="1" applyAlignment="1">
      <alignment horizontal="center" vertical="center" wrapText="1"/>
    </xf>
    <xf numFmtId="3" fontId="65" fillId="34" borderId="10" xfId="0" applyNumberFormat="1" applyFont="1" applyFill="1" applyBorder="1" applyAlignment="1">
      <alignment horizontal="center"/>
    </xf>
    <xf numFmtId="3" fontId="65" fillId="34" borderId="10" xfId="65" applyNumberFormat="1" applyFont="1" applyFill="1" applyBorder="1" applyAlignment="1">
      <alignment horizontal="center"/>
    </xf>
    <xf numFmtId="0" fontId="30" fillId="34" borderId="0" xfId="0" applyFont="1" applyFill="1" applyAlignment="1">
      <alignment/>
    </xf>
    <xf numFmtId="172" fontId="64" fillId="35" borderId="10" xfId="55" applyNumberFormat="1" applyFont="1" applyFill="1" applyBorder="1" applyAlignment="1">
      <alignment horizontal="center" vertical="top"/>
      <protection/>
    </xf>
    <xf numFmtId="4" fontId="64" fillId="35" borderId="10" xfId="55" applyNumberFormat="1" applyFont="1" applyFill="1" applyBorder="1" applyAlignment="1">
      <alignment horizontal="center" vertical="top"/>
      <protection/>
    </xf>
    <xf numFmtId="172" fontId="9" fillId="35" borderId="10" xfId="0" applyNumberFormat="1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 horizontal="center"/>
    </xf>
    <xf numFmtId="172" fontId="65" fillId="34" borderId="10" xfId="65" applyNumberFormat="1" applyFont="1" applyFill="1" applyBorder="1" applyAlignment="1">
      <alignment horizontal="center" vertical="center"/>
    </xf>
    <xf numFmtId="4" fontId="64" fillId="34" borderId="10" xfId="56" applyNumberFormat="1" applyFont="1" applyFill="1" applyBorder="1" applyAlignment="1">
      <alignment horizontal="center" vertical="center"/>
      <protection/>
    </xf>
    <xf numFmtId="173" fontId="65" fillId="34" borderId="10" xfId="65" applyNumberFormat="1" applyFont="1" applyFill="1" applyBorder="1" applyAlignment="1">
      <alignment horizontal="center"/>
    </xf>
    <xf numFmtId="4" fontId="65" fillId="34" borderId="10" xfId="65" applyNumberFormat="1" applyFont="1" applyFill="1" applyBorder="1" applyAlignment="1">
      <alignment horizontal="center" vertical="center" wrapText="1"/>
    </xf>
    <xf numFmtId="4" fontId="64" fillId="34" borderId="10" xfId="65" applyNumberFormat="1" applyFont="1" applyFill="1" applyBorder="1" applyAlignment="1">
      <alignment horizontal="center" vertical="center" wrapText="1"/>
    </xf>
    <xf numFmtId="3" fontId="65" fillId="34" borderId="10" xfId="65" applyNumberFormat="1" applyFont="1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/>
    </xf>
    <xf numFmtId="173" fontId="65" fillId="34" borderId="10" xfId="0" applyNumberFormat="1" applyFont="1" applyFill="1" applyBorder="1" applyAlignment="1">
      <alignment horizontal="center"/>
    </xf>
    <xf numFmtId="4" fontId="65" fillId="34" borderId="10" xfId="65" applyNumberFormat="1" applyFont="1" applyFill="1" applyBorder="1" applyAlignment="1">
      <alignment horizontal="center"/>
    </xf>
    <xf numFmtId="172" fontId="65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/>
    </xf>
    <xf numFmtId="172" fontId="66" fillId="34" borderId="10" xfId="65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/>
    </xf>
    <xf numFmtId="172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 wrapText="1"/>
    </xf>
    <xf numFmtId="3" fontId="65" fillId="34" borderId="0" xfId="0" applyNumberFormat="1" applyFont="1" applyFill="1" applyAlignment="1">
      <alignment horizontal="center"/>
    </xf>
    <xf numFmtId="172" fontId="64" fillId="34" borderId="10" xfId="53" applyNumberFormat="1" applyFont="1" applyFill="1" applyBorder="1" applyAlignment="1">
      <alignment horizontal="center" vertical="center"/>
      <protection/>
    </xf>
    <xf numFmtId="4" fontId="64" fillId="34" borderId="10" xfId="53" applyNumberFormat="1" applyFont="1" applyFill="1" applyBorder="1" applyAlignment="1">
      <alignment horizontal="center" vertical="center"/>
      <protection/>
    </xf>
    <xf numFmtId="0" fontId="62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4" fontId="65" fillId="34" borderId="10" xfId="65" applyNumberFormat="1" applyFont="1" applyFill="1" applyBorder="1" applyAlignment="1">
      <alignment horizontal="center" vertical="center"/>
    </xf>
    <xf numFmtId="172" fontId="70" fillId="33" borderId="0" xfId="55" applyNumberFormat="1" applyFont="1" applyFill="1" applyBorder="1" applyAlignment="1">
      <alignment horizontal="center" vertical="top"/>
      <protection/>
    </xf>
    <xf numFmtId="4" fontId="70" fillId="33" borderId="0" xfId="55" applyNumberFormat="1" applyFont="1" applyFill="1" applyBorder="1" applyAlignment="1">
      <alignment horizontal="center" vertical="top"/>
      <protection/>
    </xf>
    <xf numFmtId="172" fontId="62" fillId="33" borderId="0" xfId="0" applyNumberFormat="1" applyFont="1" applyFill="1" applyBorder="1" applyAlignment="1">
      <alignment/>
    </xf>
    <xf numFmtId="4" fontId="62" fillId="33" borderId="0" xfId="0" applyNumberFormat="1" applyFont="1" applyFill="1" applyAlignment="1">
      <alignment/>
    </xf>
    <xf numFmtId="172" fontId="64" fillId="34" borderId="10" xfId="54" applyNumberFormat="1" applyFont="1" applyFill="1" applyBorder="1" applyAlignment="1">
      <alignment horizontal="center" vertical="top"/>
      <protection/>
    </xf>
    <xf numFmtId="172" fontId="65" fillId="34" borderId="10" xfId="65" applyNumberFormat="1" applyFont="1" applyFill="1" applyBorder="1" applyAlignment="1">
      <alignment horizontal="center"/>
    </xf>
    <xf numFmtId="3" fontId="65" fillId="35" borderId="11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/>
    </xf>
    <xf numFmtId="172" fontId="64" fillId="34" borderId="10" xfId="55" applyNumberFormat="1" applyFont="1" applyFill="1" applyBorder="1" applyAlignment="1">
      <alignment horizontal="center" vertical="top"/>
      <protection/>
    </xf>
    <xf numFmtId="4" fontId="64" fillId="34" borderId="10" xfId="55" applyNumberFormat="1" applyFont="1" applyFill="1" applyBorder="1" applyAlignment="1">
      <alignment horizontal="center" vertical="top"/>
      <protection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2" fillId="34" borderId="0" xfId="0" applyFont="1" applyFill="1" applyAlignment="1">
      <alignment/>
    </xf>
    <xf numFmtId="172" fontId="64" fillId="34" borderId="10" xfId="65" applyNumberFormat="1" applyFont="1" applyFill="1" applyBorder="1" applyAlignment="1">
      <alignment horizontal="center" vertical="center" wrapText="1"/>
    </xf>
    <xf numFmtId="179" fontId="64" fillId="34" borderId="10" xfId="55" applyNumberFormat="1" applyFont="1" applyFill="1" applyBorder="1" applyAlignment="1">
      <alignment horizontal="center" vertical="top"/>
      <protection/>
    </xf>
    <xf numFmtId="4" fontId="64" fillId="0" borderId="10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Alignment="1">
      <alignment horizontal="center"/>
    </xf>
    <xf numFmtId="172" fontId="64" fillId="0" borderId="10" xfId="56" applyNumberFormat="1" applyFont="1" applyFill="1" applyBorder="1" applyAlignment="1">
      <alignment horizontal="center" vertical="center"/>
      <protection/>
    </xf>
    <xf numFmtId="4" fontId="64" fillId="0" borderId="10" xfId="56" applyNumberFormat="1" applyFont="1" applyFill="1" applyBorder="1" applyAlignment="1">
      <alignment horizontal="center" vertical="center"/>
      <protection/>
    </xf>
    <xf numFmtId="172" fontId="65" fillId="0" borderId="10" xfId="65" applyNumberFormat="1" applyFont="1" applyFill="1" applyBorder="1" applyAlignment="1">
      <alignment horizontal="center" vertical="center" wrapText="1"/>
    </xf>
    <xf numFmtId="3" fontId="65" fillId="0" borderId="10" xfId="0" applyNumberFormat="1" applyFont="1" applyFill="1" applyBorder="1" applyAlignment="1">
      <alignment horizontal="center"/>
    </xf>
    <xf numFmtId="3" fontId="65" fillId="0" borderId="10" xfId="65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72" fontId="66" fillId="33" borderId="10" xfId="65" applyNumberFormat="1" applyFont="1" applyFill="1" applyBorder="1" applyAlignment="1">
      <alignment horizontal="right" vertical="center" wrapText="1"/>
    </xf>
    <xf numFmtId="0" fontId="62" fillId="34" borderId="0" xfId="0" applyFont="1" applyFill="1" applyBorder="1" applyAlignment="1">
      <alignment/>
    </xf>
    <xf numFmtId="172" fontId="70" fillId="34" borderId="0" xfId="55" applyNumberFormat="1" applyFont="1" applyFill="1" applyBorder="1" applyAlignment="1">
      <alignment horizontal="center" vertical="top"/>
      <protection/>
    </xf>
    <xf numFmtId="4" fontId="70" fillId="34" borderId="0" xfId="55" applyNumberFormat="1" applyFont="1" applyFill="1" applyBorder="1" applyAlignment="1">
      <alignment horizontal="center" vertical="top"/>
      <protection/>
    </xf>
    <xf numFmtId="172" fontId="62" fillId="34" borderId="0" xfId="0" applyNumberFormat="1" applyFont="1" applyFill="1" applyBorder="1" applyAlignment="1">
      <alignment/>
    </xf>
    <xf numFmtId="4" fontId="62" fillId="34" borderId="0" xfId="0" applyNumberFormat="1" applyFont="1" applyFill="1" applyAlignment="1">
      <alignment/>
    </xf>
    <xf numFmtId="4" fontId="64" fillId="0" borderId="10" xfId="6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64" fillId="0" borderId="10" xfId="53" applyNumberFormat="1" applyFont="1" applyFill="1" applyBorder="1" applyAlignment="1">
      <alignment horizontal="center" vertical="center"/>
      <protection/>
    </xf>
    <xf numFmtId="4" fontId="64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2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179" fontId="30" fillId="0" borderId="0" xfId="0" applyNumberFormat="1" applyFont="1" applyFill="1" applyAlignment="1">
      <alignment/>
    </xf>
    <xf numFmtId="172" fontId="64" fillId="33" borderId="10" xfId="55" applyNumberFormat="1" applyFont="1" applyFill="1" applyBorder="1" applyAlignment="1">
      <alignment horizontal="center" vertical="top"/>
      <protection/>
    </xf>
    <xf numFmtId="4" fontId="64" fillId="33" borderId="10" xfId="55" applyNumberFormat="1" applyFont="1" applyFill="1" applyBorder="1" applyAlignment="1">
      <alignment horizontal="center" vertical="top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3" fontId="7" fillId="33" borderId="10" xfId="65" applyNumberFormat="1" applyFont="1" applyFill="1" applyBorder="1" applyAlignment="1">
      <alignment horizontal="center" vertical="center" wrapText="1"/>
    </xf>
    <xf numFmtId="4" fontId="7" fillId="33" borderId="10" xfId="65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65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172" fontId="7" fillId="33" borderId="10" xfId="55" applyNumberFormat="1" applyFont="1" applyFill="1" applyBorder="1" applyAlignment="1">
      <alignment horizontal="center" vertical="top"/>
      <protection/>
    </xf>
    <xf numFmtId="4" fontId="7" fillId="33" borderId="10" xfId="55" applyNumberFormat="1" applyFont="1" applyFill="1" applyBorder="1" applyAlignment="1">
      <alignment horizontal="center" vertical="top"/>
      <protection/>
    </xf>
    <xf numFmtId="172" fontId="7" fillId="33" borderId="10" xfId="65" applyNumberFormat="1" applyFont="1" applyFill="1" applyBorder="1" applyAlignment="1">
      <alignment horizontal="right" vertical="center" wrapText="1"/>
    </xf>
    <xf numFmtId="172" fontId="8" fillId="33" borderId="10" xfId="65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/>
    </xf>
    <xf numFmtId="3" fontId="8" fillId="33" borderId="10" xfId="65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79" fontId="64" fillId="33" borderId="10" xfId="55" applyNumberFormat="1" applyFont="1" applyFill="1" applyBorder="1" applyAlignment="1">
      <alignment horizontal="center" vertical="top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Alignment="1">
      <alignment horizontal="center"/>
    </xf>
    <xf numFmtId="172" fontId="7" fillId="33" borderId="10" xfId="56" applyNumberFormat="1" applyFont="1" applyFill="1" applyBorder="1" applyAlignment="1">
      <alignment horizontal="center" vertical="center"/>
      <protection/>
    </xf>
    <xf numFmtId="4" fontId="7" fillId="33" borderId="10" xfId="56" applyNumberFormat="1" applyFont="1" applyFill="1" applyBorder="1" applyAlignment="1">
      <alignment horizontal="center" vertical="center"/>
      <protection/>
    </xf>
    <xf numFmtId="172" fontId="64" fillId="33" borderId="10" xfId="65" applyNumberFormat="1" applyFont="1" applyFill="1" applyBorder="1" applyAlignment="1">
      <alignment horizontal="center" vertical="center"/>
    </xf>
    <xf numFmtId="179" fontId="65" fillId="33" borderId="10" xfId="0" applyNumberFormat="1" applyFont="1" applyFill="1" applyBorder="1" applyAlignment="1">
      <alignment horizontal="center"/>
    </xf>
    <xf numFmtId="172" fontId="7" fillId="33" borderId="10" xfId="65" applyNumberFormat="1" applyFont="1" applyFill="1" applyBorder="1" applyAlignment="1">
      <alignment horizontal="center" vertical="center" wrapText="1"/>
    </xf>
    <xf numFmtId="4" fontId="8" fillId="33" borderId="10" xfId="65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8" fillId="33" borderId="10" xfId="65" applyNumberFormat="1" applyFont="1" applyFill="1" applyBorder="1" applyAlignment="1">
      <alignment horizontal="center"/>
    </xf>
    <xf numFmtId="180" fontId="65" fillId="33" borderId="10" xfId="0" applyNumberFormat="1" applyFont="1" applyFill="1" applyBorder="1" applyAlignment="1">
      <alignment horizontal="center"/>
    </xf>
    <xf numFmtId="172" fontId="67" fillId="0" borderId="0" xfId="0" applyNumberFormat="1" applyFont="1" applyFill="1" applyBorder="1" applyAlignment="1">
      <alignment/>
    </xf>
    <xf numFmtId="172" fontId="30" fillId="0" borderId="0" xfId="0" applyNumberFormat="1" applyFont="1" applyFill="1" applyAlignment="1">
      <alignment/>
    </xf>
    <xf numFmtId="3" fontId="62" fillId="33" borderId="0" xfId="0" applyNumberFormat="1" applyFont="1" applyFill="1" applyAlignment="1">
      <alignment/>
    </xf>
    <xf numFmtId="3" fontId="3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62" fillId="34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172" fontId="64" fillId="0" borderId="10" xfId="65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66" fillId="0" borderId="0" xfId="55" applyNumberFormat="1" applyFont="1" applyFill="1" applyBorder="1" applyAlignment="1">
      <alignment horizontal="center" vertical="top"/>
      <protection/>
    </xf>
    <xf numFmtId="4" fontId="66" fillId="0" borderId="0" xfId="55" applyNumberFormat="1" applyFont="1" applyFill="1" applyBorder="1" applyAlignment="1">
      <alignment horizontal="center" vertical="top"/>
      <protection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3" fontId="65" fillId="0" borderId="10" xfId="0" applyNumberFormat="1" applyFont="1" applyFill="1" applyBorder="1" applyAlignment="1">
      <alignment horizontal="center"/>
    </xf>
    <xf numFmtId="173" fontId="65" fillId="0" borderId="10" xfId="65" applyNumberFormat="1" applyFont="1" applyFill="1" applyBorder="1" applyAlignment="1">
      <alignment horizontal="center"/>
    </xf>
    <xf numFmtId="1" fontId="65" fillId="0" borderId="10" xfId="0" applyNumberFormat="1" applyFont="1" applyFill="1" applyBorder="1" applyAlignment="1">
      <alignment horizontal="center"/>
    </xf>
    <xf numFmtId="180" fontId="6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172" fontId="66" fillId="0" borderId="10" xfId="65" applyNumberFormat="1" applyFont="1" applyFill="1" applyBorder="1" applyAlignment="1">
      <alignment horizontal="right" vertical="center" wrapText="1"/>
    </xf>
    <xf numFmtId="4" fontId="65" fillId="0" borderId="10" xfId="65" applyNumberFormat="1" applyFont="1" applyFill="1" applyBorder="1" applyAlignment="1">
      <alignment horizontal="center" vertical="center"/>
    </xf>
    <xf numFmtId="172" fontId="65" fillId="0" borderId="10" xfId="0" applyNumberFormat="1" applyFont="1" applyFill="1" applyBorder="1" applyAlignment="1">
      <alignment horizontal="center"/>
    </xf>
    <xf numFmtId="3" fontId="64" fillId="0" borderId="10" xfId="65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172" fontId="64" fillId="0" borderId="10" xfId="65" applyNumberFormat="1" applyFont="1" applyFill="1" applyBorder="1" applyAlignment="1">
      <alignment horizontal="center" vertical="center"/>
    </xf>
    <xf numFmtId="172" fontId="64" fillId="0" borderId="10" xfId="54" applyNumberFormat="1" applyFont="1" applyFill="1" applyBorder="1" applyAlignment="1">
      <alignment horizontal="center" vertical="top"/>
      <protection/>
    </xf>
    <xf numFmtId="4" fontId="64" fillId="0" borderId="10" xfId="54" applyNumberFormat="1" applyFont="1" applyFill="1" applyBorder="1" applyAlignment="1">
      <alignment horizontal="center" vertical="top"/>
      <protection/>
    </xf>
    <xf numFmtId="172" fontId="65" fillId="0" borderId="10" xfId="65" applyNumberFormat="1" applyFont="1" applyFill="1" applyBorder="1" applyAlignment="1">
      <alignment horizontal="center"/>
    </xf>
    <xf numFmtId="172" fontId="65" fillId="0" borderId="10" xfId="65" applyNumberFormat="1" applyFont="1" applyFill="1" applyBorder="1" applyAlignment="1">
      <alignment horizontal="center" vertical="center"/>
    </xf>
    <xf numFmtId="173" fontId="65" fillId="0" borderId="10" xfId="65" applyNumberFormat="1" applyFont="1" applyFill="1" applyBorder="1" applyAlignment="1">
      <alignment horizontal="center" vertical="center" wrapText="1"/>
    </xf>
    <xf numFmtId="4" fontId="5" fillId="0" borderId="12" xfId="57" applyNumberFormat="1" applyFont="1" applyBorder="1" applyAlignment="1">
      <alignment horizontal="center" vertical="top"/>
      <protection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173" fontId="65" fillId="33" borderId="10" xfId="65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/>
    </xf>
    <xf numFmtId="4" fontId="30" fillId="33" borderId="0" xfId="0" applyNumberFormat="1" applyFont="1" applyFill="1" applyAlignment="1">
      <alignment/>
    </xf>
    <xf numFmtId="43" fontId="30" fillId="33" borderId="0" xfId="65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10" fillId="33" borderId="10" xfId="65" applyNumberFormat="1" applyFont="1" applyFill="1" applyBorder="1" applyAlignment="1">
      <alignment horizontal="center" vertical="center" textRotation="90" wrapText="1"/>
    </xf>
    <xf numFmtId="4" fontId="10" fillId="33" borderId="10" xfId="65" applyNumberFormat="1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66" fillId="34" borderId="0" xfId="55" applyNumberFormat="1" applyFont="1" applyFill="1" applyBorder="1" applyAlignment="1">
      <alignment horizontal="center" vertical="top"/>
      <protection/>
    </xf>
    <xf numFmtId="4" fontId="66" fillId="34" borderId="0" xfId="55" applyNumberFormat="1" applyFont="1" applyFill="1" applyBorder="1" applyAlignment="1">
      <alignment horizontal="center" vertical="top"/>
      <protection/>
    </xf>
    <xf numFmtId="172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10" fillId="33" borderId="10" xfId="65" applyNumberFormat="1" applyFont="1" applyFill="1" applyBorder="1" applyAlignment="1">
      <alignment horizontal="center" vertical="center" textRotation="90" wrapText="1"/>
    </xf>
    <xf numFmtId="1" fontId="10" fillId="33" borderId="10" xfId="65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179" fontId="64" fillId="33" borderId="10" xfId="65" applyNumberFormat="1" applyFont="1" applyFill="1" applyBorder="1" applyAlignment="1">
      <alignment horizontal="right" vertical="center" wrapText="1"/>
    </xf>
    <xf numFmtId="3" fontId="67" fillId="0" borderId="0" xfId="0" applyNumberFormat="1" applyFont="1" applyFill="1" applyBorder="1" applyAlignment="1">
      <alignment/>
    </xf>
    <xf numFmtId="3" fontId="64" fillId="33" borderId="11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center"/>
    </xf>
    <xf numFmtId="4" fontId="64" fillId="33" borderId="10" xfId="65" applyNumberFormat="1" applyFont="1" applyFill="1" applyBorder="1" applyAlignment="1">
      <alignment horizontal="center"/>
    </xf>
    <xf numFmtId="0" fontId="64" fillId="33" borderId="0" xfId="0" applyFont="1" applyFill="1" applyAlignment="1">
      <alignment/>
    </xf>
    <xf numFmtId="172" fontId="64" fillId="33" borderId="0" xfId="0" applyNumberFormat="1" applyFont="1" applyFill="1" applyBorder="1" applyAlignment="1">
      <alignment/>
    </xf>
    <xf numFmtId="4" fontId="64" fillId="33" borderId="0" xfId="0" applyNumberFormat="1" applyFont="1" applyFill="1" applyAlignment="1">
      <alignment/>
    </xf>
    <xf numFmtId="3" fontId="64" fillId="33" borderId="10" xfId="0" applyNumberFormat="1" applyFont="1" applyFill="1" applyBorder="1" applyAlignment="1">
      <alignment horizontal="center"/>
    </xf>
    <xf numFmtId="3" fontId="64" fillId="33" borderId="10" xfId="65" applyNumberFormat="1" applyFont="1" applyFill="1" applyBorder="1" applyAlignment="1">
      <alignment horizontal="center"/>
    </xf>
    <xf numFmtId="173" fontId="64" fillId="33" borderId="10" xfId="65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3" fillId="34" borderId="0" xfId="0" applyFont="1" applyFill="1" applyBorder="1" applyAlignment="1">
      <alignment/>
    </xf>
    <xf numFmtId="3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172" fontId="7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65" applyNumberFormat="1" applyFont="1" applyFill="1" applyBorder="1" applyAlignment="1">
      <alignment horizontal="center" vertical="center" textRotation="90" wrapText="1"/>
    </xf>
    <xf numFmtId="4" fontId="5" fillId="0" borderId="10" xfId="65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173" fontId="64" fillId="33" borderId="10" xfId="65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3" fontId="7" fillId="33" borderId="0" xfId="65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65" applyNumberFormat="1" applyFont="1" applyFill="1" applyBorder="1" applyAlignment="1">
      <alignment horizontal="center" vertical="center" textRotation="90" wrapText="1"/>
    </xf>
    <xf numFmtId="4" fontId="5" fillId="33" borderId="10" xfId="65" applyNumberFormat="1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/>
    </xf>
    <xf numFmtId="4" fontId="5" fillId="0" borderId="12" xfId="57" applyNumberFormat="1" applyFont="1" applyBorder="1" applyAlignment="1">
      <alignment horizontal="center" vertical="top"/>
      <protection/>
    </xf>
    <xf numFmtId="172" fontId="7" fillId="0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173" fontId="64" fillId="33" borderId="10" xfId="0" applyNumberFormat="1" applyFont="1" applyFill="1" applyBorder="1" applyAlignment="1">
      <alignment horizontal="center"/>
    </xf>
    <xf numFmtId="1" fontId="64" fillId="33" borderId="10" xfId="0" applyNumberFormat="1" applyFont="1" applyFill="1" applyBorder="1" applyAlignment="1">
      <alignment horizontal="center"/>
    </xf>
    <xf numFmtId="172" fontId="64" fillId="33" borderId="10" xfId="0" applyNumberFormat="1" applyFont="1" applyFill="1" applyBorder="1" applyAlignment="1">
      <alignment horizontal="center"/>
    </xf>
    <xf numFmtId="3" fontId="7" fillId="33" borderId="10" xfId="65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3" fontId="7" fillId="33" borderId="10" xfId="65" applyNumberFormat="1" applyFont="1" applyFill="1" applyBorder="1" applyAlignment="1">
      <alignment horizontal="center"/>
    </xf>
    <xf numFmtId="172" fontId="64" fillId="33" borderId="10" xfId="65" applyNumberFormat="1" applyFont="1" applyFill="1" applyBorder="1" applyAlignment="1">
      <alignment horizontal="center"/>
    </xf>
    <xf numFmtId="3" fontId="64" fillId="34" borderId="0" xfId="0" applyNumberFormat="1" applyFont="1" applyFill="1" applyAlignment="1">
      <alignment horizontal="center"/>
    </xf>
    <xf numFmtId="179" fontId="64" fillId="34" borderId="10" xfId="65" applyNumberFormat="1" applyFont="1" applyFill="1" applyBorder="1" applyAlignment="1">
      <alignment horizontal="right" vertical="center" wrapText="1"/>
    </xf>
    <xf numFmtId="3" fontId="64" fillId="34" borderId="10" xfId="0" applyNumberFormat="1" applyFont="1" applyFill="1" applyBorder="1" applyAlignment="1">
      <alignment horizontal="center"/>
    </xf>
    <xf numFmtId="3" fontId="64" fillId="34" borderId="10" xfId="65" applyNumberFormat="1" applyFont="1" applyFill="1" applyBorder="1" applyAlignment="1">
      <alignment horizontal="center"/>
    </xf>
    <xf numFmtId="0" fontId="64" fillId="34" borderId="0" xfId="0" applyFont="1" applyFill="1" applyAlignment="1">
      <alignment/>
    </xf>
    <xf numFmtId="3" fontId="64" fillId="34" borderId="11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/>
    </xf>
    <xf numFmtId="4" fontId="64" fillId="34" borderId="10" xfId="65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172" fontId="64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0" xfId="65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" fontId="7" fillId="33" borderId="10" xfId="65" applyNumberFormat="1" applyFont="1" applyFill="1" applyBorder="1" applyAlignment="1">
      <alignment horizontal="right" vertical="center" wrapText="1"/>
    </xf>
    <xf numFmtId="4" fontId="6" fillId="33" borderId="0" xfId="55" applyNumberFormat="1" applyFont="1" applyFill="1" applyBorder="1" applyAlignment="1">
      <alignment horizontal="center" vertical="top"/>
      <protection/>
    </xf>
    <xf numFmtId="172" fontId="7" fillId="33" borderId="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173" fontId="7" fillId="33" borderId="10" xfId="65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4" fontId="7" fillId="33" borderId="10" xfId="65" applyNumberFormat="1" applyFont="1" applyFill="1" applyBorder="1" applyAlignment="1">
      <alignment horizontal="center" vertical="center"/>
    </xf>
    <xf numFmtId="172" fontId="6" fillId="33" borderId="10" xfId="65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72" fontId="7" fillId="33" borderId="10" xfId="53" applyNumberFormat="1" applyFont="1" applyFill="1" applyBorder="1" applyAlignment="1">
      <alignment horizontal="center" vertical="center"/>
      <protection/>
    </xf>
    <xf numFmtId="4" fontId="7" fillId="33" borderId="10" xfId="53" applyNumberFormat="1" applyFont="1" applyFill="1" applyBorder="1" applyAlignment="1">
      <alignment horizontal="center" vertical="center"/>
      <protection/>
    </xf>
    <xf numFmtId="3" fontId="7" fillId="33" borderId="0" xfId="0" applyNumberFormat="1" applyFont="1" applyFill="1" applyAlignment="1">
      <alignment horizontal="center"/>
    </xf>
    <xf numFmtId="179" fontId="7" fillId="33" borderId="10" xfId="65" applyNumberFormat="1" applyFont="1" applyFill="1" applyBorder="1" applyAlignment="1">
      <alignment horizontal="right" vertical="center" wrapText="1"/>
    </xf>
    <xf numFmtId="172" fontId="7" fillId="33" borderId="10" xfId="65" applyNumberFormat="1" applyFont="1" applyFill="1" applyBorder="1" applyAlignment="1">
      <alignment horizontal="center" vertical="center"/>
    </xf>
    <xf numFmtId="172" fontId="7" fillId="33" borderId="10" xfId="54" applyNumberFormat="1" applyFont="1" applyFill="1" applyBorder="1" applyAlignment="1">
      <alignment horizontal="center" vertical="top"/>
      <protection/>
    </xf>
    <xf numFmtId="4" fontId="7" fillId="33" borderId="10" xfId="54" applyNumberFormat="1" applyFont="1" applyFill="1" applyBorder="1" applyAlignment="1">
      <alignment horizontal="center" vertical="top"/>
      <protection/>
    </xf>
    <xf numFmtId="172" fontId="7" fillId="33" borderId="10" xfId="65" applyNumberFormat="1" applyFont="1" applyFill="1" applyBorder="1" applyAlignment="1">
      <alignment horizontal="center"/>
    </xf>
    <xf numFmtId="173" fontId="7" fillId="33" borderId="10" xfId="65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43" fontId="7" fillId="0" borderId="0" xfId="65" applyFont="1" applyFill="1" applyAlignment="1">
      <alignment/>
    </xf>
    <xf numFmtId="3" fontId="64" fillId="0" borderId="11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/>
    </xf>
    <xf numFmtId="4" fontId="64" fillId="0" borderId="10" xfId="65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3" fontId="7" fillId="0" borderId="10" xfId="65" applyNumberFormat="1" applyFont="1" applyFill="1" applyBorder="1" applyAlignment="1">
      <alignment horizontal="center" vertical="center" wrapText="1"/>
    </xf>
    <xf numFmtId="4" fontId="7" fillId="0" borderId="10" xfId="65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172" fontId="7" fillId="0" borderId="10" xfId="56" applyNumberFormat="1" applyFont="1" applyFill="1" applyBorder="1" applyAlignment="1">
      <alignment horizontal="center" vertical="center"/>
      <protection/>
    </xf>
    <xf numFmtId="4" fontId="7" fillId="0" borderId="10" xfId="56" applyNumberFormat="1" applyFont="1" applyFill="1" applyBorder="1" applyAlignment="1">
      <alignment horizontal="center" vertical="center"/>
      <protection/>
    </xf>
    <xf numFmtId="172" fontId="7" fillId="0" borderId="10" xfId="65" applyNumberFormat="1" applyFont="1" applyFill="1" applyBorder="1" applyAlignment="1">
      <alignment horizontal="right" vertical="center" wrapText="1"/>
    </xf>
    <xf numFmtId="172" fontId="6" fillId="0" borderId="10" xfId="65" applyNumberFormat="1" applyFont="1" applyFill="1" applyBorder="1" applyAlignment="1">
      <alignment horizontal="right" vertical="center" wrapText="1"/>
    </xf>
    <xf numFmtId="172" fontId="7" fillId="0" borderId="10" xfId="65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0" xfId="65" applyNumberFormat="1" applyFont="1" applyFill="1" applyBorder="1" applyAlignment="1">
      <alignment horizontal="center"/>
    </xf>
    <xf numFmtId="3" fontId="7" fillId="0" borderId="10" xfId="65" applyNumberFormat="1" applyFont="1" applyFill="1" applyBorder="1" applyAlignment="1">
      <alignment horizontal="center" vertical="center"/>
    </xf>
    <xf numFmtId="4" fontId="7" fillId="0" borderId="10" xfId="65" applyNumberFormat="1" applyFont="1" applyFill="1" applyBorder="1" applyAlignment="1">
      <alignment horizontal="center" vertical="center"/>
    </xf>
    <xf numFmtId="4" fontId="7" fillId="0" borderId="10" xfId="65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172" fontId="7" fillId="0" borderId="10" xfId="53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3" fontId="7" fillId="0" borderId="10" xfId="65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/>
    </xf>
    <xf numFmtId="173" fontId="7" fillId="0" borderId="10" xfId="65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2" fontId="7" fillId="0" borderId="10" xfId="54" applyNumberFormat="1" applyFont="1" applyFill="1" applyBorder="1" applyAlignment="1">
      <alignment horizontal="center" vertical="top"/>
      <protection/>
    </xf>
    <xf numFmtId="4" fontId="7" fillId="0" borderId="10" xfId="54" applyNumberFormat="1" applyFont="1" applyFill="1" applyBorder="1" applyAlignment="1">
      <alignment horizontal="center" vertical="top"/>
      <protection/>
    </xf>
    <xf numFmtId="172" fontId="7" fillId="0" borderId="10" xfId="0" applyNumberFormat="1" applyFont="1" applyFill="1" applyBorder="1" applyAlignment="1">
      <alignment horizontal="center"/>
    </xf>
    <xf numFmtId="172" fontId="7" fillId="0" borderId="10" xfId="65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4" fontId="5" fillId="0" borderId="12" xfId="57" applyNumberFormat="1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172" fontId="11" fillId="33" borderId="0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/>
    </xf>
    <xf numFmtId="3" fontId="13" fillId="33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75" fillId="34" borderId="0" xfId="0" applyFon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/>
    </xf>
    <xf numFmtId="3" fontId="71" fillId="33" borderId="10" xfId="65" applyNumberFormat="1" applyFont="1" applyFill="1" applyBorder="1" applyAlignment="1">
      <alignment horizontal="center" vertical="center" wrapText="1"/>
    </xf>
    <xf numFmtId="4" fontId="71" fillId="33" borderId="10" xfId="65" applyNumberFormat="1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center" vertical="center"/>
    </xf>
    <xf numFmtId="3" fontId="71" fillId="33" borderId="10" xfId="65" applyNumberFormat="1" applyFont="1" applyFill="1" applyBorder="1" applyAlignment="1">
      <alignment horizontal="center" vertical="center"/>
    </xf>
    <xf numFmtId="3" fontId="71" fillId="33" borderId="11" xfId="0" applyNumberFormat="1" applyFont="1" applyFill="1" applyBorder="1" applyAlignment="1">
      <alignment horizontal="center" vertical="center"/>
    </xf>
    <xf numFmtId="172" fontId="71" fillId="33" borderId="10" xfId="55" applyNumberFormat="1" applyFont="1" applyFill="1" applyBorder="1" applyAlignment="1">
      <alignment horizontal="center" vertical="top"/>
      <protection/>
    </xf>
    <xf numFmtId="4" fontId="71" fillId="33" borderId="10" xfId="55" applyNumberFormat="1" applyFont="1" applyFill="1" applyBorder="1" applyAlignment="1">
      <alignment horizontal="center" vertical="top"/>
      <protection/>
    </xf>
    <xf numFmtId="172" fontId="71" fillId="33" borderId="10" xfId="65" applyNumberFormat="1" applyFont="1" applyFill="1" applyBorder="1" applyAlignment="1">
      <alignment horizontal="right" vertical="center" wrapText="1"/>
    </xf>
    <xf numFmtId="4" fontId="71" fillId="33" borderId="10" xfId="65" applyNumberFormat="1" applyFont="1" applyFill="1" applyBorder="1" applyAlignment="1">
      <alignment horizontal="right" vertical="center" wrapText="1"/>
    </xf>
    <xf numFmtId="4" fontId="71" fillId="33" borderId="10" xfId="0" applyNumberFormat="1" applyFont="1" applyFill="1" applyBorder="1" applyAlignment="1">
      <alignment horizontal="center"/>
    </xf>
    <xf numFmtId="4" fontId="71" fillId="33" borderId="10" xfId="65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3" fontId="13" fillId="33" borderId="10" xfId="65" applyNumberFormat="1" applyFont="1" applyFill="1" applyBorder="1" applyAlignment="1">
      <alignment horizontal="center" vertical="center" wrapText="1"/>
    </xf>
    <xf numFmtId="4" fontId="13" fillId="33" borderId="10" xfId="65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/>
    </xf>
    <xf numFmtId="172" fontId="13" fillId="33" borderId="10" xfId="56" applyNumberFormat="1" applyFont="1" applyFill="1" applyBorder="1" applyAlignment="1">
      <alignment horizontal="center" vertical="center"/>
      <protection/>
    </xf>
    <xf numFmtId="4" fontId="13" fillId="33" borderId="10" xfId="56" applyNumberFormat="1" applyFont="1" applyFill="1" applyBorder="1" applyAlignment="1">
      <alignment horizontal="center" vertical="center"/>
      <protection/>
    </xf>
    <xf numFmtId="172" fontId="13" fillId="33" borderId="10" xfId="65" applyNumberFormat="1" applyFont="1" applyFill="1" applyBorder="1" applyAlignment="1">
      <alignment horizontal="right" vertical="center" wrapText="1"/>
    </xf>
    <xf numFmtId="172" fontId="13" fillId="33" borderId="10" xfId="65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/>
    </xf>
    <xf numFmtId="4" fontId="13" fillId="33" borderId="10" xfId="65" applyNumberFormat="1" applyFont="1" applyFill="1" applyBorder="1" applyAlignment="1">
      <alignment horizontal="center"/>
    </xf>
    <xf numFmtId="3" fontId="13" fillId="33" borderId="10" xfId="65" applyNumberFormat="1" applyFont="1" applyFill="1" applyBorder="1" applyAlignment="1">
      <alignment horizontal="center" vertical="center"/>
    </xf>
    <xf numFmtId="4" fontId="13" fillId="33" borderId="10" xfId="65" applyNumberFormat="1" applyFont="1" applyFill="1" applyBorder="1" applyAlignment="1">
      <alignment horizontal="center" vertical="center"/>
    </xf>
    <xf numFmtId="4" fontId="13" fillId="33" borderId="10" xfId="65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 horizontal="center" vertical="center"/>
    </xf>
    <xf numFmtId="172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/>
    </xf>
    <xf numFmtId="172" fontId="13" fillId="33" borderId="10" xfId="53" applyNumberFormat="1" applyFont="1" applyFill="1" applyBorder="1" applyAlignment="1">
      <alignment horizontal="center" vertical="center"/>
      <protection/>
    </xf>
    <xf numFmtId="4" fontId="13" fillId="33" borderId="10" xfId="53" applyNumberFormat="1" applyFont="1" applyFill="1" applyBorder="1" applyAlignment="1">
      <alignment horizontal="center" vertical="center"/>
      <protection/>
    </xf>
    <xf numFmtId="3" fontId="13" fillId="33" borderId="10" xfId="65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 vertical="center" wrapText="1"/>
    </xf>
    <xf numFmtId="3" fontId="13" fillId="33" borderId="0" xfId="0" applyNumberFormat="1" applyFont="1" applyFill="1" applyAlignment="1">
      <alignment horizontal="center"/>
    </xf>
    <xf numFmtId="173" fontId="13" fillId="33" borderId="10" xfId="65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73" fontId="13" fillId="33" borderId="10" xfId="0" applyNumberFormat="1" applyFont="1" applyFill="1" applyBorder="1" applyAlignment="1">
      <alignment horizontal="center"/>
    </xf>
    <xf numFmtId="172" fontId="13" fillId="33" borderId="10" xfId="65" applyNumberFormat="1" applyFont="1" applyFill="1" applyBorder="1" applyAlignment="1">
      <alignment horizontal="center" vertical="center"/>
    </xf>
    <xf numFmtId="172" fontId="13" fillId="33" borderId="10" xfId="54" applyNumberFormat="1" applyFont="1" applyFill="1" applyBorder="1" applyAlignment="1">
      <alignment horizontal="center" vertical="top"/>
      <protection/>
    </xf>
    <xf numFmtId="4" fontId="13" fillId="33" borderId="10" xfId="54" applyNumberFormat="1" applyFont="1" applyFill="1" applyBorder="1" applyAlignment="1">
      <alignment horizontal="center" vertical="top"/>
      <protection/>
    </xf>
    <xf numFmtId="172" fontId="13" fillId="33" borderId="10" xfId="0" applyNumberFormat="1" applyFont="1" applyFill="1" applyBorder="1" applyAlignment="1">
      <alignment horizontal="center"/>
    </xf>
    <xf numFmtId="172" fontId="13" fillId="33" borderId="10" xfId="65" applyNumberFormat="1" applyFont="1" applyFill="1" applyBorder="1" applyAlignment="1">
      <alignment horizontal="center"/>
    </xf>
    <xf numFmtId="173" fontId="13" fillId="33" borderId="10" xfId="65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43" fontId="13" fillId="0" borderId="0" xfId="65" applyFont="1" applyFill="1" applyAlignment="1">
      <alignment/>
    </xf>
    <xf numFmtId="0" fontId="71" fillId="33" borderId="0" xfId="0" applyFont="1" applyFill="1" applyAlignment="1">
      <alignment/>
    </xf>
    <xf numFmtId="172" fontId="11" fillId="33" borderId="10" xfId="65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4" fontId="10" fillId="0" borderId="12" xfId="57" applyNumberFormat="1" applyFont="1" applyFill="1" applyBorder="1" applyAlignment="1">
      <alignment horizontal="center" vertical="top"/>
      <protection/>
    </xf>
    <xf numFmtId="172" fontId="13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4" fontId="11" fillId="33" borderId="10" xfId="0" applyNumberFormat="1" applyFont="1" applyFill="1" applyBorder="1" applyAlignment="1">
      <alignment/>
    </xf>
    <xf numFmtId="172" fontId="13" fillId="33" borderId="10" xfId="55" applyNumberFormat="1" applyFont="1" applyFill="1" applyBorder="1" applyAlignment="1">
      <alignment horizontal="center" vertical="top"/>
      <protection/>
    </xf>
    <xf numFmtId="4" fontId="13" fillId="33" borderId="10" xfId="55" applyNumberFormat="1" applyFont="1" applyFill="1" applyBorder="1" applyAlignment="1">
      <alignment horizontal="center" vertical="top"/>
      <protection/>
    </xf>
    <xf numFmtId="0" fontId="13" fillId="33" borderId="0" xfId="0" applyFont="1" applyFill="1" applyBorder="1" applyAlignment="1">
      <alignment/>
    </xf>
    <xf numFmtId="4" fontId="11" fillId="33" borderId="0" xfId="55" applyNumberFormat="1" applyFont="1" applyFill="1" applyBorder="1" applyAlignment="1">
      <alignment horizontal="center" vertical="top"/>
      <protection/>
    </xf>
    <xf numFmtId="172" fontId="13" fillId="33" borderId="0" xfId="0" applyNumberFormat="1" applyFont="1" applyFill="1" applyBorder="1" applyAlignment="1">
      <alignment/>
    </xf>
    <xf numFmtId="4" fontId="13" fillId="33" borderId="0" xfId="0" applyNumberFormat="1" applyFont="1" applyFill="1" applyAlignment="1">
      <alignment/>
    </xf>
    <xf numFmtId="4" fontId="10" fillId="0" borderId="0" xfId="57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3" fontId="13" fillId="0" borderId="10" xfId="65" applyNumberFormat="1" applyFont="1" applyFill="1" applyBorder="1" applyAlignment="1">
      <alignment horizontal="center" vertical="center" wrapText="1"/>
    </xf>
    <xf numFmtId="4" fontId="13" fillId="0" borderId="10" xfId="65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65" applyNumberFormat="1" applyFont="1" applyFill="1" applyBorder="1" applyAlignment="1">
      <alignment horizontal="center" vertical="center"/>
    </xf>
    <xf numFmtId="3" fontId="71" fillId="0" borderId="11" xfId="0" applyNumberFormat="1" applyFont="1" applyFill="1" applyBorder="1" applyAlignment="1">
      <alignment horizontal="center" vertical="center"/>
    </xf>
    <xf numFmtId="172" fontId="13" fillId="0" borderId="10" xfId="55" applyNumberFormat="1" applyFont="1" applyFill="1" applyBorder="1" applyAlignment="1">
      <alignment horizontal="center" vertical="top"/>
      <protection/>
    </xf>
    <xf numFmtId="4" fontId="13" fillId="0" borderId="10" xfId="65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center"/>
    </xf>
    <xf numFmtId="4" fontId="13" fillId="0" borderId="10" xfId="65" applyNumberFormat="1" applyFont="1" applyFill="1" applyBorder="1" applyAlignment="1">
      <alignment horizontal="center"/>
    </xf>
    <xf numFmtId="3" fontId="71" fillId="0" borderId="10" xfId="65" applyNumberFormat="1" applyFont="1" applyFill="1" applyBorder="1" applyAlignment="1">
      <alignment horizontal="center" vertical="center" wrapText="1"/>
    </xf>
    <xf numFmtId="4" fontId="71" fillId="0" borderId="10" xfId="65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/>
    </xf>
    <xf numFmtId="3" fontId="71" fillId="0" borderId="10" xfId="65" applyNumberFormat="1" applyFont="1" applyFill="1" applyBorder="1" applyAlignment="1">
      <alignment horizontal="center" vertical="center"/>
    </xf>
    <xf numFmtId="4" fontId="71" fillId="0" borderId="10" xfId="55" applyNumberFormat="1" applyFont="1" applyFill="1" applyBorder="1" applyAlignment="1">
      <alignment horizontal="center" vertical="top"/>
      <protection/>
    </xf>
    <xf numFmtId="4" fontId="71" fillId="0" borderId="10" xfId="65" applyNumberFormat="1" applyFont="1" applyFill="1" applyBorder="1" applyAlignment="1">
      <alignment horizontal="right" vertical="center" wrapText="1"/>
    </xf>
    <xf numFmtId="4" fontId="71" fillId="0" borderId="10" xfId="0" applyNumberFormat="1" applyFont="1" applyFill="1" applyBorder="1" applyAlignment="1">
      <alignment horizontal="center"/>
    </xf>
    <xf numFmtId="4" fontId="71" fillId="0" borderId="10" xfId="65" applyNumberFormat="1" applyFont="1" applyFill="1" applyBorder="1" applyAlignment="1">
      <alignment horizontal="center"/>
    </xf>
    <xf numFmtId="0" fontId="71" fillId="0" borderId="0" xfId="0" applyFont="1" applyFill="1" applyAlignment="1">
      <alignment/>
    </xf>
    <xf numFmtId="172" fontId="13" fillId="0" borderId="10" xfId="65" applyNumberFormat="1" applyFont="1" applyFill="1" applyBorder="1" applyAlignment="1">
      <alignment horizontal="center" vertical="center" wrapText="1"/>
    </xf>
    <xf numFmtId="4" fontId="13" fillId="0" borderId="10" xfId="55" applyNumberFormat="1" applyFont="1" applyFill="1" applyBorder="1" applyAlignment="1">
      <alignment horizontal="center" vertical="top"/>
      <protection/>
    </xf>
    <xf numFmtId="4" fontId="11" fillId="0" borderId="0" xfId="55" applyNumberFormat="1" applyFont="1" applyFill="1" applyBorder="1" applyAlignment="1">
      <alignment horizontal="center" vertical="top"/>
      <protection/>
    </xf>
    <xf numFmtId="172" fontId="13" fillId="0" borderId="0" xfId="0" applyNumberFormat="1" applyFont="1" applyFill="1" applyBorder="1" applyAlignment="1">
      <alignment/>
    </xf>
    <xf numFmtId="3" fontId="13" fillId="0" borderId="10" xfId="65" applyNumberFormat="1" applyFont="1" applyFill="1" applyBorder="1" applyAlignment="1">
      <alignment horizontal="center"/>
    </xf>
    <xf numFmtId="173" fontId="13" fillId="0" borderId="10" xfId="65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 vertical="center"/>
    </xf>
    <xf numFmtId="172" fontId="13" fillId="0" borderId="10" xfId="56" applyNumberFormat="1" applyFont="1" applyFill="1" applyBorder="1" applyAlignment="1">
      <alignment horizontal="center" vertical="center"/>
      <protection/>
    </xf>
    <xf numFmtId="4" fontId="13" fillId="0" borderId="10" xfId="56" applyNumberFormat="1" applyFont="1" applyFill="1" applyBorder="1" applyAlignment="1">
      <alignment horizontal="center" vertical="center"/>
      <protection/>
    </xf>
    <xf numFmtId="172" fontId="13" fillId="0" borderId="10" xfId="65" applyNumberFormat="1" applyFont="1" applyFill="1" applyBorder="1" applyAlignment="1">
      <alignment horizontal="right" vertical="center" wrapText="1"/>
    </xf>
    <xf numFmtId="172" fontId="11" fillId="0" borderId="10" xfId="65" applyNumberFormat="1" applyFont="1" applyFill="1" applyBorder="1" applyAlignment="1">
      <alignment horizontal="right" vertical="center" wrapText="1"/>
    </xf>
    <xf numFmtId="4" fontId="13" fillId="0" borderId="10" xfId="6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172" fontId="13" fillId="0" borderId="10" xfId="53" applyNumberFormat="1" applyFont="1" applyFill="1" applyBorder="1" applyAlignment="1">
      <alignment horizontal="center" vertical="center"/>
      <protection/>
    </xf>
    <xf numFmtId="4" fontId="13" fillId="0" borderId="10" xfId="53" applyNumberFormat="1" applyFont="1" applyFill="1" applyBorder="1" applyAlignment="1">
      <alignment horizontal="center" vertical="center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72" fontId="13" fillId="0" borderId="10" xfId="65" applyNumberFormat="1" applyFont="1" applyFill="1" applyBorder="1" applyAlignment="1">
      <alignment horizontal="center" vertical="center"/>
    </xf>
    <xf numFmtId="172" fontId="13" fillId="0" borderId="10" xfId="54" applyNumberFormat="1" applyFont="1" applyFill="1" applyBorder="1" applyAlignment="1">
      <alignment horizontal="center" vertical="top"/>
      <protection/>
    </xf>
    <xf numFmtId="4" fontId="13" fillId="0" borderId="10" xfId="54" applyNumberFormat="1" applyFont="1" applyFill="1" applyBorder="1" applyAlignment="1">
      <alignment horizontal="center" vertical="top"/>
      <protection/>
    </xf>
    <xf numFmtId="172" fontId="13" fillId="0" borderId="10" xfId="0" applyNumberFormat="1" applyFont="1" applyFill="1" applyBorder="1" applyAlignment="1">
      <alignment horizontal="center"/>
    </xf>
    <xf numFmtId="172" fontId="13" fillId="0" borderId="10" xfId="65" applyNumberFormat="1" applyFont="1" applyFill="1" applyBorder="1" applyAlignment="1">
      <alignment horizontal="center"/>
    </xf>
    <xf numFmtId="173" fontId="13" fillId="0" borderId="10" xfId="65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Alignment="1">
      <alignment/>
    </xf>
    <xf numFmtId="178" fontId="77" fillId="0" borderId="10" xfId="0" applyNumberFormat="1" applyFont="1" applyBorder="1" applyAlignment="1">
      <alignment/>
    </xf>
    <xf numFmtId="3" fontId="71" fillId="33" borderId="0" xfId="0" applyNumberFormat="1" applyFont="1" applyFill="1" applyAlignment="1">
      <alignment/>
    </xf>
    <xf numFmtId="178" fontId="71" fillId="0" borderId="10" xfId="0" applyNumberFormat="1" applyFont="1" applyBorder="1" applyAlignment="1">
      <alignment horizontal="center"/>
    </xf>
    <xf numFmtId="178" fontId="71" fillId="0" borderId="10" xfId="0" applyNumberFormat="1" applyFont="1" applyBorder="1" applyAlignment="1">
      <alignment/>
    </xf>
    <xf numFmtId="178" fontId="71" fillId="0" borderId="10" xfId="0" applyNumberFormat="1" applyFont="1" applyBorder="1" applyAlignment="1">
      <alignment/>
    </xf>
    <xf numFmtId="197" fontId="71" fillId="0" borderId="10" xfId="0" applyNumberFormat="1" applyFont="1" applyBorder="1" applyAlignment="1">
      <alignment/>
    </xf>
    <xf numFmtId="197" fontId="71" fillId="0" borderId="10" xfId="0" applyNumberFormat="1" applyFont="1" applyBorder="1" applyAlignment="1">
      <alignment/>
    </xf>
    <xf numFmtId="1" fontId="15" fillId="0" borderId="10" xfId="65" applyNumberFormat="1" applyFont="1" applyFill="1" applyBorder="1" applyAlignment="1">
      <alignment horizontal="center" vertical="center" textRotation="90" wrapText="1"/>
    </xf>
    <xf numFmtId="4" fontId="15" fillId="0" borderId="10" xfId="65" applyNumberFormat="1" applyFont="1" applyFill="1" applyBorder="1" applyAlignment="1">
      <alignment horizontal="center" vertical="center" textRotation="90" wrapText="1"/>
    </xf>
    <xf numFmtId="0" fontId="13" fillId="0" borderId="12" xfId="58" applyNumberFormat="1" applyFont="1" applyBorder="1" applyAlignment="1">
      <alignment horizontal="center" vertical="top"/>
      <protection/>
    </xf>
    <xf numFmtId="178" fontId="77" fillId="33" borderId="10" xfId="0" applyNumberFormat="1" applyFont="1" applyFill="1" applyBorder="1" applyAlignment="1">
      <alignment/>
    </xf>
    <xf numFmtId="197" fontId="77" fillId="33" borderId="10" xfId="0" applyNumberFormat="1" applyFont="1" applyFill="1" applyBorder="1" applyAlignment="1">
      <alignment/>
    </xf>
    <xf numFmtId="43" fontId="71" fillId="33" borderId="10" xfId="0" applyNumberFormat="1" applyFont="1" applyFill="1" applyBorder="1" applyAlignment="1">
      <alignment horizontal="center"/>
    </xf>
    <xf numFmtId="0" fontId="13" fillId="0" borderId="13" xfId="58" applyFont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/>
      <protection/>
    </xf>
    <xf numFmtId="4" fontId="11" fillId="33" borderId="0" xfId="0" applyNumberFormat="1" applyFont="1" applyFill="1" applyBorder="1" applyAlignment="1">
      <alignment/>
    </xf>
    <xf numFmtId="0" fontId="71" fillId="34" borderId="10" xfId="0" applyFont="1" applyFill="1" applyBorder="1" applyAlignment="1">
      <alignment horizontal="center" vertical="center"/>
    </xf>
    <xf numFmtId="4" fontId="13" fillId="0" borderId="0" xfId="65" applyNumberFormat="1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4" fontId="76" fillId="0" borderId="0" xfId="0" applyNumberFormat="1" applyFont="1" applyFill="1" applyBorder="1" applyAlignment="1">
      <alignment/>
    </xf>
    <xf numFmtId="1" fontId="10" fillId="0" borderId="11" xfId="65" applyNumberFormat="1" applyFont="1" applyFill="1" applyBorder="1" applyAlignment="1">
      <alignment horizontal="center" vertical="center" wrapText="1"/>
    </xf>
    <xf numFmtId="1" fontId="10" fillId="0" borderId="14" xfId="65" applyNumberFormat="1" applyFont="1" applyFill="1" applyBorder="1" applyAlignment="1">
      <alignment horizontal="center" vertical="center" wrapText="1"/>
    </xf>
    <xf numFmtId="1" fontId="10" fillId="0" borderId="13" xfId="6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10" fillId="0" borderId="10" xfId="65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" fontId="10" fillId="33" borderId="10" xfId="65" applyNumberFormat="1" applyFont="1" applyFill="1" applyBorder="1" applyAlignment="1">
      <alignment horizontal="center" vertical="center" textRotation="90" wrapText="1"/>
    </xf>
    <xf numFmtId="1" fontId="10" fillId="33" borderId="11" xfId="65" applyNumberFormat="1" applyFont="1" applyFill="1" applyBorder="1" applyAlignment="1">
      <alignment horizontal="center" vertical="center" wrapText="1"/>
    </xf>
    <xf numFmtId="1" fontId="10" fillId="33" borderId="14" xfId="65" applyNumberFormat="1" applyFont="1" applyFill="1" applyBorder="1" applyAlignment="1">
      <alignment horizontal="center" vertical="center" wrapText="1"/>
    </xf>
    <xf numFmtId="1" fontId="10" fillId="33" borderId="13" xfId="65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" fontId="5" fillId="33" borderId="10" xfId="65" applyNumberFormat="1" applyFont="1" applyFill="1" applyBorder="1" applyAlignment="1">
      <alignment horizontal="center" vertical="center" textRotation="90" wrapText="1"/>
    </xf>
    <xf numFmtId="1" fontId="5" fillId="0" borderId="10" xfId="65" applyNumberFormat="1" applyFont="1" applyFill="1" applyBorder="1" applyAlignment="1">
      <alignment horizontal="center" vertical="center" textRotation="90" wrapText="1"/>
    </xf>
    <xf numFmtId="1" fontId="5" fillId="0" borderId="11" xfId="65" applyNumberFormat="1" applyFont="1" applyFill="1" applyBorder="1" applyAlignment="1">
      <alignment horizontal="center" vertical="center" wrapText="1"/>
    </xf>
    <xf numFmtId="1" fontId="5" fillId="0" borderId="14" xfId="65" applyNumberFormat="1" applyFont="1" applyFill="1" applyBorder="1" applyAlignment="1">
      <alignment horizontal="center" vertical="center" wrapText="1"/>
    </xf>
    <xf numFmtId="1" fontId="5" fillId="0" borderId="13" xfId="65" applyNumberFormat="1" applyFont="1" applyFill="1" applyBorder="1" applyAlignment="1">
      <alignment horizontal="center" vertical="center" wrapText="1"/>
    </xf>
    <xf numFmtId="1" fontId="5" fillId="33" borderId="11" xfId="65" applyNumberFormat="1" applyFont="1" applyFill="1" applyBorder="1" applyAlignment="1">
      <alignment horizontal="center" vertical="center" wrapText="1"/>
    </xf>
    <xf numFmtId="1" fontId="5" fillId="33" borderId="14" xfId="65" applyNumberFormat="1" applyFont="1" applyFill="1" applyBorder="1" applyAlignment="1">
      <alignment horizontal="center" vertical="center" wrapText="1"/>
    </xf>
    <xf numFmtId="1" fontId="5" fillId="33" borderId="13" xfId="65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1.01.2015г." xfId="53"/>
    <cellStyle name="Обычный_01.02.2015г." xfId="54"/>
    <cellStyle name="Обычный_01.05.2015г." xfId="55"/>
    <cellStyle name="Обычный_01.08.2014г." xfId="56"/>
    <cellStyle name="Обычный_01.10.2017" xfId="57"/>
    <cellStyle name="Обычный_01.10.201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91" zoomScaleNormal="91" zoomScalePageLayoutView="0" workbookViewId="0" topLeftCell="A1">
      <selection activeCell="O7" sqref="O7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6.57421875" style="1" customWidth="1"/>
    <col min="11" max="11" width="7.8515625" style="1" customWidth="1"/>
    <col min="12" max="12" width="8.14062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</row>
    <row r="2" spans="1:19" ht="16.5" customHeight="1">
      <c r="A2" s="657" t="s">
        <v>40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9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ht="16.5" customHeight="1">
      <c r="A6" s="14">
        <v>1</v>
      </c>
      <c r="B6" s="14">
        <v>2</v>
      </c>
      <c r="C6" s="14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6"/>
      <c r="O6" s="14">
        <v>14</v>
      </c>
      <c r="P6" s="14">
        <v>15</v>
      </c>
      <c r="Q6" s="14">
        <v>16</v>
      </c>
      <c r="R6" s="14">
        <v>17</v>
      </c>
      <c r="S6" s="14">
        <v>18</v>
      </c>
    </row>
    <row r="7" spans="1:19" s="84" customFormat="1" ht="16.5" customHeight="1">
      <c r="A7" s="75">
        <v>1</v>
      </c>
      <c r="B7" s="76" t="s">
        <v>19</v>
      </c>
      <c r="C7" s="77">
        <v>78123</v>
      </c>
      <c r="D7" s="78">
        <v>5537579.92</v>
      </c>
      <c r="E7" s="77">
        <v>207999</v>
      </c>
      <c r="F7" s="79">
        <v>245</v>
      </c>
      <c r="G7" s="79">
        <v>151444</v>
      </c>
      <c r="H7" s="80">
        <v>56310</v>
      </c>
      <c r="I7" s="85"/>
      <c r="J7" s="85"/>
      <c r="K7" s="85"/>
      <c r="L7" s="81">
        <v>24434</v>
      </c>
      <c r="M7" s="86">
        <v>18476386.57</v>
      </c>
      <c r="N7" s="87">
        <v>61434561.78</v>
      </c>
      <c r="O7" s="82">
        <f aca="true" t="shared" si="0" ref="O7:O21">(F7*10.15+G7*15.19+H7*25.98+I7*11.17+J7*5.08+K7*1.98)*6</f>
        <v>22595129.46</v>
      </c>
      <c r="P7" s="88">
        <f>(D7*15.58)*6+O7</f>
        <v>540248100.3816</v>
      </c>
      <c r="Q7" s="89">
        <f>O7+P7</f>
        <v>562843229.8416001</v>
      </c>
      <c r="R7" s="90">
        <f aca="true" t="shared" si="1" ref="R7:R22">Q7/C7</f>
        <v>7204.577779163627</v>
      </c>
      <c r="S7" s="83">
        <f aca="true" t="shared" si="2" ref="S7:S22">D7/C7</f>
        <v>70.88283757664196</v>
      </c>
    </row>
    <row r="8" spans="1:22" s="30" customFormat="1" ht="16.5" customHeight="1">
      <c r="A8" s="17">
        <v>2</v>
      </c>
      <c r="B8" s="18" t="s">
        <v>20</v>
      </c>
      <c r="C8" s="19">
        <v>10580</v>
      </c>
      <c r="D8" s="20">
        <v>759475.796</v>
      </c>
      <c r="E8" s="19">
        <v>34746</v>
      </c>
      <c r="F8" s="21">
        <v>1</v>
      </c>
      <c r="G8" s="21">
        <v>30402</v>
      </c>
      <c r="H8" s="22">
        <v>1453</v>
      </c>
      <c r="I8" s="22">
        <v>0</v>
      </c>
      <c r="J8" s="22">
        <v>0</v>
      </c>
      <c r="K8" s="22">
        <v>0</v>
      </c>
      <c r="L8" s="24">
        <v>5940</v>
      </c>
      <c r="M8" s="31">
        <v>4866392.68</v>
      </c>
      <c r="N8" s="32">
        <v>16150775.4</v>
      </c>
      <c r="O8" s="25">
        <f t="shared" si="0"/>
        <v>2997392.8200000003</v>
      </c>
      <c r="P8" s="25">
        <v>66006465.621</v>
      </c>
      <c r="Q8" s="33">
        <f>O8+P8</f>
        <v>69003858.441</v>
      </c>
      <c r="R8" s="28">
        <f t="shared" si="1"/>
        <v>6522.103822400756</v>
      </c>
      <c r="S8" s="29">
        <f t="shared" si="2"/>
        <v>71.78410170132325</v>
      </c>
      <c r="T8" s="34"/>
      <c r="U8" s="34"/>
      <c r="V8" s="34"/>
    </row>
    <row r="9" spans="1:23" s="30" customFormat="1" ht="16.5" customHeight="1">
      <c r="A9" s="17">
        <v>3</v>
      </c>
      <c r="B9" s="18" t="s">
        <v>21</v>
      </c>
      <c r="C9" s="23">
        <v>14295</v>
      </c>
      <c r="D9" s="35">
        <v>1429645.87</v>
      </c>
      <c r="E9" s="19">
        <v>69293</v>
      </c>
      <c r="F9" s="21">
        <v>0</v>
      </c>
      <c r="G9" s="22">
        <v>56645</v>
      </c>
      <c r="H9" s="22">
        <v>6994</v>
      </c>
      <c r="I9" s="22">
        <v>1230</v>
      </c>
      <c r="J9" s="22">
        <v>1</v>
      </c>
      <c r="K9" s="22">
        <v>15</v>
      </c>
      <c r="L9" s="24">
        <v>8366</v>
      </c>
      <c r="M9" s="31">
        <v>8278910.9</v>
      </c>
      <c r="N9" s="32">
        <v>27529172.09</v>
      </c>
      <c r="O9" s="25">
        <f t="shared" si="0"/>
        <v>6335493.300000001</v>
      </c>
      <c r="P9" s="26">
        <f aca="true" t="shared" si="3" ref="P9:P21">(D9*15.58)*6+O9</f>
        <v>139978789.2276</v>
      </c>
      <c r="Q9" s="27">
        <f>O9+P9</f>
        <v>146314282.52760002</v>
      </c>
      <c r="R9" s="28">
        <f t="shared" si="1"/>
        <v>10235.34680151102</v>
      </c>
      <c r="S9" s="29">
        <f t="shared" si="2"/>
        <v>100.01020426722631</v>
      </c>
      <c r="T9" s="36"/>
      <c r="U9" s="37"/>
      <c r="V9" s="38"/>
      <c r="W9" s="39"/>
    </row>
    <row r="10" spans="1:22" s="30" customFormat="1" ht="16.5" customHeight="1">
      <c r="A10" s="17">
        <v>4</v>
      </c>
      <c r="B10" s="18" t="s">
        <v>22</v>
      </c>
      <c r="C10" s="19">
        <v>25360</v>
      </c>
      <c r="D10" s="20">
        <v>2434868.37</v>
      </c>
      <c r="E10" s="19">
        <v>117575</v>
      </c>
      <c r="F10" s="21"/>
      <c r="G10" s="21">
        <v>100042</v>
      </c>
      <c r="H10" s="22">
        <v>13881</v>
      </c>
      <c r="I10" s="22">
        <v>1879</v>
      </c>
      <c r="J10" s="22">
        <v>0</v>
      </c>
      <c r="K10" s="40">
        <v>0</v>
      </c>
      <c r="L10" s="24">
        <v>14929</v>
      </c>
      <c r="M10" s="31">
        <v>14258716.27</v>
      </c>
      <c r="N10" s="32">
        <v>47413763.61</v>
      </c>
      <c r="O10" s="26">
        <f t="shared" si="0"/>
        <v>11407528.739999998</v>
      </c>
      <c r="P10" s="26">
        <f t="shared" si="3"/>
        <v>239019023.9676</v>
      </c>
      <c r="Q10" s="27">
        <f aca="true" t="shared" si="4" ref="Q10:Q16">O10+P10</f>
        <v>250426552.7076</v>
      </c>
      <c r="R10" s="28">
        <f t="shared" si="1"/>
        <v>9874.864065757098</v>
      </c>
      <c r="S10" s="29">
        <f t="shared" si="2"/>
        <v>96.01215970031546</v>
      </c>
      <c r="T10" s="34"/>
      <c r="U10" s="34"/>
      <c r="V10" s="34"/>
    </row>
    <row r="11" spans="1:22" s="30" customFormat="1" ht="16.5" customHeight="1">
      <c r="A11" s="17">
        <v>5</v>
      </c>
      <c r="B11" s="18" t="s">
        <v>23</v>
      </c>
      <c r="C11" s="19">
        <v>32662</v>
      </c>
      <c r="D11" s="20">
        <v>2896402.48</v>
      </c>
      <c r="E11" s="19">
        <v>143450</v>
      </c>
      <c r="F11" s="21">
        <v>6</v>
      </c>
      <c r="G11" s="21">
        <v>136372</v>
      </c>
      <c r="H11" s="22">
        <v>2341</v>
      </c>
      <c r="I11" s="41"/>
      <c r="J11" s="41"/>
      <c r="K11" s="41"/>
      <c r="L11" s="24">
        <v>17310</v>
      </c>
      <c r="M11" s="42">
        <v>11614993.367</v>
      </c>
      <c r="N11" s="43">
        <v>38623305.17</v>
      </c>
      <c r="O11" s="25">
        <f t="shared" si="0"/>
        <v>12794224.559999999</v>
      </c>
      <c r="P11" s="25">
        <f t="shared" si="3"/>
        <v>283549928.3904</v>
      </c>
      <c r="Q11" s="33">
        <f t="shared" si="4"/>
        <v>296344152.9504</v>
      </c>
      <c r="R11" s="44">
        <f t="shared" si="1"/>
        <v>9073.055935043782</v>
      </c>
      <c r="S11" s="29">
        <f t="shared" si="2"/>
        <v>88.67805033372115</v>
      </c>
      <c r="T11" s="34"/>
      <c r="U11" s="34"/>
      <c r="V11" s="34"/>
    </row>
    <row r="12" spans="1:19" s="30" customFormat="1" ht="16.5" customHeight="1">
      <c r="A12" s="17">
        <v>6</v>
      </c>
      <c r="B12" s="18" t="s">
        <v>24</v>
      </c>
      <c r="C12" s="19">
        <v>17538</v>
      </c>
      <c r="D12" s="20">
        <v>1751734.905</v>
      </c>
      <c r="E12" s="19">
        <v>91224</v>
      </c>
      <c r="F12" s="40">
        <v>4</v>
      </c>
      <c r="G12" s="21">
        <v>86411</v>
      </c>
      <c r="H12" s="22">
        <v>5</v>
      </c>
      <c r="I12" s="22">
        <v>0</v>
      </c>
      <c r="J12" s="22">
        <v>0</v>
      </c>
      <c r="K12" s="22">
        <v>0</v>
      </c>
      <c r="L12" s="24">
        <v>8528</v>
      </c>
      <c r="M12" s="45">
        <v>5965169.632</v>
      </c>
      <c r="N12" s="46">
        <v>19835398.72</v>
      </c>
      <c r="O12" s="25">
        <f t="shared" si="0"/>
        <v>7876521.539999999</v>
      </c>
      <c r="P12" s="26">
        <f t="shared" si="3"/>
        <v>171628700.4594</v>
      </c>
      <c r="Q12" s="33">
        <f>O12+P12</f>
        <v>179505221.9994</v>
      </c>
      <c r="R12" s="44">
        <f t="shared" si="1"/>
        <v>10235.216216182003</v>
      </c>
      <c r="S12" s="47">
        <f t="shared" si="2"/>
        <v>99.8822502565857</v>
      </c>
    </row>
    <row r="13" spans="1:19" s="30" customFormat="1" ht="16.5" customHeight="1">
      <c r="A13" s="17">
        <v>7</v>
      </c>
      <c r="B13" s="18" t="s">
        <v>25</v>
      </c>
      <c r="C13" s="19">
        <v>13033</v>
      </c>
      <c r="D13" s="48">
        <v>1431744.92</v>
      </c>
      <c r="E13" s="21">
        <v>57977</v>
      </c>
      <c r="F13" s="22">
        <v>5</v>
      </c>
      <c r="G13" s="22">
        <v>37388</v>
      </c>
      <c r="H13" s="22">
        <v>18539</v>
      </c>
      <c r="I13" s="22">
        <v>1564</v>
      </c>
      <c r="J13" s="22">
        <v>0</v>
      </c>
      <c r="K13" s="22">
        <v>0</v>
      </c>
      <c r="L13" s="49">
        <v>9074</v>
      </c>
      <c r="M13" s="31">
        <v>8122191.323</v>
      </c>
      <c r="N13" s="32">
        <v>27008599.04</v>
      </c>
      <c r="O13" s="25">
        <f t="shared" si="0"/>
        <v>6402525.419999999</v>
      </c>
      <c r="P13" s="25">
        <f t="shared" si="3"/>
        <v>140242040.5416</v>
      </c>
      <c r="Q13" s="33">
        <f>O13+P13</f>
        <v>146644565.96159998</v>
      </c>
      <c r="R13" s="44">
        <f t="shared" si="1"/>
        <v>11251.788994214683</v>
      </c>
      <c r="S13" s="47">
        <f t="shared" si="2"/>
        <v>109.85536100667535</v>
      </c>
    </row>
    <row r="14" spans="1:19" s="30" customFormat="1" ht="16.5" customHeight="1">
      <c r="A14" s="17">
        <v>8</v>
      </c>
      <c r="B14" s="18" t="s">
        <v>26</v>
      </c>
      <c r="C14" s="19">
        <v>11722</v>
      </c>
      <c r="D14" s="20">
        <v>849543.917</v>
      </c>
      <c r="E14" s="19">
        <v>47145</v>
      </c>
      <c r="F14" s="21"/>
      <c r="G14" s="21">
        <v>31649</v>
      </c>
      <c r="H14" s="22">
        <v>12886</v>
      </c>
      <c r="I14" s="22">
        <v>1522</v>
      </c>
      <c r="J14" s="22"/>
      <c r="K14" s="22">
        <v>100</v>
      </c>
      <c r="L14" s="24">
        <v>8491</v>
      </c>
      <c r="M14" s="31">
        <v>5220743.426</v>
      </c>
      <c r="N14" s="32">
        <v>17362876.98</v>
      </c>
      <c r="O14" s="25">
        <f t="shared" si="0"/>
        <v>4996351.98</v>
      </c>
      <c r="P14" s="25">
        <f t="shared" si="3"/>
        <v>84411717.34116</v>
      </c>
      <c r="Q14" s="33">
        <f t="shared" si="4"/>
        <v>89408069.32116</v>
      </c>
      <c r="R14" s="50">
        <f t="shared" si="1"/>
        <v>7627.373257222317</v>
      </c>
      <c r="S14" s="51">
        <f t="shared" si="2"/>
        <v>72.47431470738782</v>
      </c>
    </row>
    <row r="15" spans="1:19" s="30" customFormat="1" ht="16.5" customHeight="1">
      <c r="A15" s="17">
        <v>9</v>
      </c>
      <c r="B15" s="18" t="s">
        <v>27</v>
      </c>
      <c r="C15" s="19">
        <v>8294</v>
      </c>
      <c r="D15" s="20">
        <v>619002.5</v>
      </c>
      <c r="E15" s="19">
        <v>38165</v>
      </c>
      <c r="F15" s="21"/>
      <c r="G15" s="21">
        <v>34810</v>
      </c>
      <c r="H15" s="23"/>
      <c r="I15" s="23">
        <v>2424</v>
      </c>
      <c r="J15" s="23"/>
      <c r="K15" s="23"/>
      <c r="L15" s="24">
        <v>4612</v>
      </c>
      <c r="M15" s="31">
        <v>3641695.143</v>
      </c>
      <c r="N15" s="32">
        <v>12109377.44</v>
      </c>
      <c r="O15" s="25">
        <f t="shared" si="0"/>
        <v>3335039.88</v>
      </c>
      <c r="P15" s="25">
        <f t="shared" si="3"/>
        <v>61199393.58</v>
      </c>
      <c r="Q15" s="33">
        <f t="shared" si="4"/>
        <v>64534433.46</v>
      </c>
      <c r="R15" s="52">
        <f t="shared" si="1"/>
        <v>7780.857663371112</v>
      </c>
      <c r="S15" s="47">
        <f t="shared" si="2"/>
        <v>74.63256571015192</v>
      </c>
    </row>
    <row r="16" spans="1:19" s="30" customFormat="1" ht="16.5" customHeight="1">
      <c r="A16" s="17">
        <v>10</v>
      </c>
      <c r="B16" s="18" t="s">
        <v>28</v>
      </c>
      <c r="C16" s="19">
        <v>4321</v>
      </c>
      <c r="D16" s="20">
        <v>426343.5</v>
      </c>
      <c r="E16" s="19">
        <v>19075</v>
      </c>
      <c r="F16" s="21"/>
      <c r="G16" s="21">
        <v>10535</v>
      </c>
      <c r="H16" s="22">
        <v>6722</v>
      </c>
      <c r="I16" s="22">
        <v>611</v>
      </c>
      <c r="J16" s="22">
        <v>9</v>
      </c>
      <c r="K16" s="22">
        <v>3</v>
      </c>
      <c r="L16" s="24">
        <v>2964</v>
      </c>
      <c r="M16" s="31">
        <v>2384243.454</v>
      </c>
      <c r="N16" s="32">
        <v>7709583.92</v>
      </c>
      <c r="O16" s="25">
        <f t="shared" si="0"/>
        <v>2049244.4399999995</v>
      </c>
      <c r="P16" s="25">
        <f t="shared" si="3"/>
        <v>41903834.82</v>
      </c>
      <c r="Q16" s="33">
        <f t="shared" si="4"/>
        <v>43953079.26</v>
      </c>
      <c r="R16" s="53">
        <f t="shared" si="1"/>
        <v>10171.969280259198</v>
      </c>
      <c r="S16" s="29">
        <f t="shared" si="2"/>
        <v>98.66778523489933</v>
      </c>
    </row>
    <row r="17" spans="1:19" s="30" customFormat="1" ht="16.5" customHeight="1">
      <c r="A17" s="17">
        <v>11</v>
      </c>
      <c r="B17" s="18" t="s">
        <v>29</v>
      </c>
      <c r="C17" s="19">
        <v>22811</v>
      </c>
      <c r="D17" s="54">
        <v>2328982.548</v>
      </c>
      <c r="E17" s="19">
        <v>102028</v>
      </c>
      <c r="F17" s="21">
        <v>4</v>
      </c>
      <c r="G17" s="21">
        <v>99863</v>
      </c>
      <c r="H17" s="22">
        <v>224</v>
      </c>
      <c r="I17" s="22">
        <v>2</v>
      </c>
      <c r="J17" s="22">
        <v>0</v>
      </c>
      <c r="K17" s="22">
        <v>0</v>
      </c>
      <c r="L17" s="24">
        <v>9996</v>
      </c>
      <c r="M17" s="31">
        <v>12642813.749</v>
      </c>
      <c r="N17" s="32">
        <v>42086706.42</v>
      </c>
      <c r="O17" s="25">
        <f t="shared" si="0"/>
        <v>9136808.580000002</v>
      </c>
      <c r="P17" s="26">
        <f t="shared" si="3"/>
        <v>226850097.16704</v>
      </c>
      <c r="Q17" s="27">
        <f>O17+P17</f>
        <v>235986905.74704</v>
      </c>
      <c r="R17" s="28">
        <f t="shared" si="1"/>
        <v>10345.311724476787</v>
      </c>
      <c r="S17" s="29">
        <f t="shared" si="2"/>
        <v>102.09909903116917</v>
      </c>
    </row>
    <row r="18" spans="1:19" s="30" customFormat="1" ht="16.5" customHeight="1">
      <c r="A18" s="17">
        <v>12</v>
      </c>
      <c r="B18" s="18" t="s">
        <v>30</v>
      </c>
      <c r="C18" s="55">
        <v>12544</v>
      </c>
      <c r="D18" s="54">
        <v>1068536.15</v>
      </c>
      <c r="E18" s="19">
        <v>50933</v>
      </c>
      <c r="F18" s="21"/>
      <c r="G18" s="56">
        <v>44429</v>
      </c>
      <c r="H18" s="22">
        <v>2482</v>
      </c>
      <c r="I18" s="22">
        <v>161</v>
      </c>
      <c r="J18" s="22">
        <v>3</v>
      </c>
      <c r="K18" s="22">
        <v>0</v>
      </c>
      <c r="L18" s="24">
        <v>7748</v>
      </c>
      <c r="M18" s="31">
        <v>6973781.887</v>
      </c>
      <c r="N18" s="32">
        <v>23191022.26</v>
      </c>
      <c r="O18" s="25">
        <f t="shared" si="0"/>
        <v>4447034.88</v>
      </c>
      <c r="P18" s="26">
        <f t="shared" si="3"/>
        <v>104333794.18199998</v>
      </c>
      <c r="Q18" s="27">
        <f>O18+P18</f>
        <v>108780829.06199998</v>
      </c>
      <c r="R18" s="44">
        <f t="shared" si="1"/>
        <v>8671.94109231505</v>
      </c>
      <c r="S18" s="47">
        <f t="shared" si="2"/>
        <v>85.18304767219387</v>
      </c>
    </row>
    <row r="19" spans="1:19" s="30" customFormat="1" ht="16.5" customHeight="1">
      <c r="A19" s="17">
        <v>13</v>
      </c>
      <c r="B19" s="18" t="s">
        <v>31</v>
      </c>
      <c r="C19" s="55">
        <v>23855</v>
      </c>
      <c r="D19" s="54">
        <v>2533122.69</v>
      </c>
      <c r="E19" s="19">
        <v>119425</v>
      </c>
      <c r="F19" s="21">
        <v>552</v>
      </c>
      <c r="G19" s="56">
        <v>110433</v>
      </c>
      <c r="H19" s="22">
        <v>3915</v>
      </c>
      <c r="I19" s="22">
        <v>28</v>
      </c>
      <c r="J19" s="22"/>
      <c r="K19" s="22"/>
      <c r="L19" s="24">
        <v>13045</v>
      </c>
      <c r="M19" s="57">
        <v>10781934.507</v>
      </c>
      <c r="N19" s="58">
        <v>35847857.73</v>
      </c>
      <c r="O19" s="25">
        <f t="shared" si="0"/>
        <v>10710627.18</v>
      </c>
      <c r="P19" s="25">
        <f t="shared" si="3"/>
        <v>247506936.24120003</v>
      </c>
      <c r="Q19" s="33">
        <f>O19+P19</f>
        <v>258217563.42120004</v>
      </c>
      <c r="R19" s="53">
        <f t="shared" si="1"/>
        <v>10824.462939476003</v>
      </c>
      <c r="S19" s="59">
        <f t="shared" si="2"/>
        <v>106.18833326346677</v>
      </c>
    </row>
    <row r="20" spans="1:19" s="30" customFormat="1" ht="16.5" customHeight="1">
      <c r="A20" s="17">
        <v>14</v>
      </c>
      <c r="B20" s="18" t="s">
        <v>32</v>
      </c>
      <c r="C20" s="55">
        <v>4743</v>
      </c>
      <c r="D20" s="54">
        <v>533082.22</v>
      </c>
      <c r="E20" s="19">
        <v>21824</v>
      </c>
      <c r="F20" s="21"/>
      <c r="G20" s="56">
        <v>21105</v>
      </c>
      <c r="H20" s="22">
        <v>240</v>
      </c>
      <c r="I20" s="22">
        <v>0</v>
      </c>
      <c r="J20" s="22">
        <v>0</v>
      </c>
      <c r="K20" s="22">
        <v>0</v>
      </c>
      <c r="L20" s="24">
        <v>4655</v>
      </c>
      <c r="M20" s="31">
        <v>3438427.598</v>
      </c>
      <c r="N20" s="58">
        <v>11426200.72</v>
      </c>
      <c r="O20" s="25">
        <f t="shared" si="0"/>
        <v>1960920.9000000001</v>
      </c>
      <c r="P20" s="26">
        <f t="shared" si="3"/>
        <v>51793446.8256</v>
      </c>
      <c r="Q20" s="33">
        <f>O20+P20</f>
        <v>53754367.7256</v>
      </c>
      <c r="R20" s="44">
        <f t="shared" si="1"/>
        <v>11333.41086350411</v>
      </c>
      <c r="S20" s="47">
        <f t="shared" si="2"/>
        <v>112.39346826902803</v>
      </c>
    </row>
    <row r="21" spans="1:19" s="30" customFormat="1" ht="16.5" customHeight="1">
      <c r="A21" s="17">
        <v>15</v>
      </c>
      <c r="B21" s="18" t="s">
        <v>33</v>
      </c>
      <c r="C21" s="22">
        <v>2338</v>
      </c>
      <c r="D21" s="60">
        <v>221702.127</v>
      </c>
      <c r="E21" s="19">
        <v>10467</v>
      </c>
      <c r="F21" s="21">
        <v>15</v>
      </c>
      <c r="G21" s="22">
        <v>8973</v>
      </c>
      <c r="H21" s="56">
        <v>740</v>
      </c>
      <c r="I21" s="56">
        <v>213</v>
      </c>
      <c r="J21" s="56"/>
      <c r="K21" s="56">
        <v>47</v>
      </c>
      <c r="L21" s="24">
        <v>2056</v>
      </c>
      <c r="M21" s="32">
        <v>2052129.11</v>
      </c>
      <c r="N21" s="32">
        <v>6823752.41</v>
      </c>
      <c r="O21" s="25">
        <f t="shared" si="0"/>
        <v>948897.54</v>
      </c>
      <c r="P21" s="25">
        <f t="shared" si="3"/>
        <v>21673612.37196</v>
      </c>
      <c r="Q21" s="33">
        <f>O21+P21</f>
        <v>22622509.91196</v>
      </c>
      <c r="R21" s="44">
        <f t="shared" si="1"/>
        <v>9676.009372095808</v>
      </c>
      <c r="S21" s="51">
        <f t="shared" si="2"/>
        <v>94.82554619332764</v>
      </c>
    </row>
    <row r="22" spans="1:19" s="2" customFormat="1" ht="16.5" customHeight="1">
      <c r="A22" s="61"/>
      <c r="B22" s="62" t="s">
        <v>34</v>
      </c>
      <c r="C22" s="63">
        <f>SUM(C7:C21)</f>
        <v>282219</v>
      </c>
      <c r="D22" s="64">
        <f aca="true" t="shared" si="5" ref="D22:Q22">SUM(D7:D21)</f>
        <v>24821767.913</v>
      </c>
      <c r="E22" s="63">
        <f t="shared" si="5"/>
        <v>1131326</v>
      </c>
      <c r="F22" s="63">
        <f t="shared" si="5"/>
        <v>832</v>
      </c>
      <c r="G22" s="63">
        <f t="shared" si="5"/>
        <v>960501</v>
      </c>
      <c r="H22" s="63">
        <f t="shared" si="5"/>
        <v>126732</v>
      </c>
      <c r="I22" s="63">
        <f t="shared" si="5"/>
        <v>9634</v>
      </c>
      <c r="J22" s="63">
        <f t="shared" si="5"/>
        <v>13</v>
      </c>
      <c r="K22" s="63">
        <f t="shared" si="5"/>
        <v>165</v>
      </c>
      <c r="L22" s="63">
        <f t="shared" si="5"/>
        <v>142148</v>
      </c>
      <c r="M22" s="65">
        <f>SUM(M7:M21)</f>
        <v>118718529.616</v>
      </c>
      <c r="N22" s="64">
        <f>SUM(N7:N21)</f>
        <v>394552953.69000006</v>
      </c>
      <c r="O22" s="66">
        <f t="shared" si="5"/>
        <v>107993741.21999998</v>
      </c>
      <c r="P22" s="66">
        <f t="shared" si="5"/>
        <v>2420345881.1181602</v>
      </c>
      <c r="Q22" s="66">
        <f t="shared" si="5"/>
        <v>2528339622.3381605</v>
      </c>
      <c r="R22" s="64">
        <f t="shared" si="1"/>
        <v>8958.785986550021</v>
      </c>
      <c r="S22" s="64">
        <f t="shared" si="2"/>
        <v>87.95215032651947</v>
      </c>
    </row>
    <row r="23" spans="1:19" ht="16.5" customHeight="1">
      <c r="A23" s="67"/>
      <c r="B23" s="67"/>
      <c r="C23" s="91"/>
      <c r="D23" s="91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00"/>
      <c r="P23" s="100"/>
      <c r="Q23" s="100"/>
      <c r="R23" s="100"/>
      <c r="S23" s="100"/>
    </row>
    <row r="24" spans="2:20" ht="15">
      <c r="B24" s="656"/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</row>
    <row r="25" spans="2:20" ht="15">
      <c r="B25" s="92"/>
      <c r="C25" s="93"/>
      <c r="D25" s="93"/>
      <c r="E25" s="93"/>
      <c r="F25" s="7"/>
      <c r="G25" s="94"/>
      <c r="H25" s="95"/>
      <c r="I25" s="7"/>
      <c r="J25" s="7"/>
      <c r="K25" s="7"/>
      <c r="L25" s="93">
        <f>C22-L22</f>
        <v>140071</v>
      </c>
      <c r="M25" s="96" t="s">
        <v>41</v>
      </c>
      <c r="N25" s="96"/>
      <c r="O25" s="92"/>
      <c r="P25" s="92"/>
      <c r="Q25" s="92"/>
      <c r="R25" s="92"/>
      <c r="S25" s="92"/>
      <c r="T25" s="92"/>
    </row>
    <row r="26" spans="2:20" ht="15">
      <c r="B26" s="92"/>
      <c r="C26" s="97"/>
      <c r="D26" s="6"/>
      <c r="E26" s="92"/>
      <c r="F26" s="92"/>
      <c r="G26" s="98"/>
      <c r="H26" s="98"/>
      <c r="I26" s="92"/>
      <c r="J26" s="92"/>
      <c r="K26" s="92"/>
      <c r="L26" s="97">
        <v>142148</v>
      </c>
      <c r="M26" s="6" t="s">
        <v>42</v>
      </c>
      <c r="N26" s="6"/>
      <c r="O26" s="92"/>
      <c r="P26" s="92"/>
      <c r="Q26" s="92"/>
      <c r="R26" s="92"/>
      <c r="S26" s="92"/>
      <c r="T26" s="92"/>
    </row>
    <row r="27" spans="2:20" ht="15">
      <c r="B27" s="92"/>
      <c r="C27" s="97"/>
      <c r="D27" s="97"/>
      <c r="E27" s="97"/>
      <c r="F27" s="97"/>
      <c r="G27" s="99"/>
      <c r="H27" s="99"/>
      <c r="I27" s="97"/>
      <c r="J27" s="97"/>
      <c r="K27" s="97"/>
      <c r="L27" s="97">
        <v>282219</v>
      </c>
      <c r="M27" s="8" t="s">
        <v>39</v>
      </c>
      <c r="N27" s="6"/>
      <c r="O27" s="92"/>
      <c r="P27" s="92"/>
      <c r="Q27" s="92"/>
      <c r="R27" s="92"/>
      <c r="S27" s="92"/>
      <c r="T27" s="92"/>
    </row>
    <row r="28" spans="3:16" ht="15">
      <c r="C28" s="5"/>
      <c r="D28" s="5"/>
      <c r="E28" s="5"/>
      <c r="F28" s="5"/>
      <c r="G28" s="5"/>
      <c r="H28" s="5"/>
      <c r="I28" s="5"/>
      <c r="J28" s="5"/>
      <c r="K28" s="5"/>
      <c r="M28" s="6"/>
      <c r="O28" s="9"/>
      <c r="P28" s="9"/>
    </row>
    <row r="29" spans="13:15" ht="15">
      <c r="M29" s="6"/>
      <c r="O29" s="3"/>
    </row>
    <row r="30" spans="13:15" ht="15">
      <c r="M30" s="6"/>
      <c r="O30" s="10"/>
    </row>
    <row r="42" spans="3:12" ht="15"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3:12" ht="1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 ht="1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ht="1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 ht="15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5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5"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sheetProtection/>
  <mergeCells count="16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B24:T24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68"/>
  <sheetViews>
    <sheetView zoomScale="91" zoomScaleNormal="91" zoomScalePageLayoutView="0" workbookViewId="0" topLeftCell="A34">
      <selection activeCell="C48" sqref="C48:C62"/>
    </sheetView>
  </sheetViews>
  <sheetFormatPr defaultColWidth="9.140625" defaultRowHeight="15"/>
  <cols>
    <col min="1" max="1" width="4.421875" style="1" customWidth="1"/>
    <col min="2" max="2" width="33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54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19" s="84" customFormat="1" ht="16.5" customHeight="1">
      <c r="A7" s="75">
        <v>1</v>
      </c>
      <c r="B7" s="76" t="s">
        <v>19</v>
      </c>
      <c r="C7" s="77">
        <f aca="true" t="shared" si="0" ref="C7:K21">C28+C48</f>
        <v>78312</v>
      </c>
      <c r="D7" s="78">
        <f t="shared" si="0"/>
        <v>5623734.78</v>
      </c>
      <c r="E7" s="77">
        <f t="shared" si="0"/>
        <v>208019</v>
      </c>
      <c r="F7" s="79">
        <f t="shared" si="0"/>
        <v>245</v>
      </c>
      <c r="G7" s="79">
        <f t="shared" si="0"/>
        <v>152518</v>
      </c>
      <c r="H7" s="80">
        <f t="shared" si="0"/>
        <v>55501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1">
        <f>L48</f>
        <v>23669</v>
      </c>
      <c r="M7" s="87">
        <f>M28+M48</f>
        <v>3401147.651</v>
      </c>
      <c r="N7" s="87">
        <f>N28+N48</f>
        <v>12600591.219999999</v>
      </c>
      <c r="O7" s="82">
        <f aca="true" t="shared" si="1" ref="O7:O20">(F7*10.15+G7*15.19+H7*25.98+I7*11.17+J7*5.08+K7*1.98)*6</f>
        <v>22566906.9</v>
      </c>
      <c r="P7" s="88">
        <f>(D7*15.58)*6+O7</f>
        <v>548273634.1344</v>
      </c>
      <c r="Q7" s="89">
        <f>O7+P7</f>
        <v>570840541.0344</v>
      </c>
      <c r="R7" s="90">
        <f aca="true" t="shared" si="2" ref="R7:R22">Q7/C7</f>
        <v>7289.311229880478</v>
      </c>
      <c r="S7" s="83">
        <f aca="true" t="shared" si="3" ref="S7:S22">D7/C7</f>
        <v>71.81191618142813</v>
      </c>
    </row>
    <row r="8" spans="1:22" s="84" customFormat="1" ht="16.5" customHeight="1">
      <c r="A8" s="75">
        <v>2</v>
      </c>
      <c r="B8" s="76" t="s">
        <v>20</v>
      </c>
      <c r="C8" s="77">
        <f t="shared" si="0"/>
        <v>10662</v>
      </c>
      <c r="D8" s="277">
        <f t="shared" si="0"/>
        <v>764969.436</v>
      </c>
      <c r="E8" s="77">
        <f t="shared" si="0"/>
        <v>34625</v>
      </c>
      <c r="F8" s="79">
        <f t="shared" si="0"/>
        <v>1</v>
      </c>
      <c r="G8" s="79">
        <f t="shared" si="0"/>
        <v>30435</v>
      </c>
      <c r="H8" s="80">
        <f t="shared" si="0"/>
        <v>1385</v>
      </c>
      <c r="I8" s="85">
        <f t="shared" si="0"/>
        <v>0</v>
      </c>
      <c r="J8" s="85">
        <f t="shared" si="0"/>
        <v>0</v>
      </c>
      <c r="K8" s="85">
        <f t="shared" si="0"/>
        <v>0</v>
      </c>
      <c r="L8" s="81">
        <f aca="true" t="shared" si="4" ref="L8:L21">L49</f>
        <v>5300</v>
      </c>
      <c r="M8" s="86">
        <f aca="true" t="shared" si="5" ref="M8:N21">M29+M49</f>
        <v>511702.72</v>
      </c>
      <c r="N8" s="87">
        <f t="shared" si="5"/>
        <v>1885683.73</v>
      </c>
      <c r="O8" s="82">
        <f>(F8*10.15+G8*15.19+H8*25.98+I8*11.17+J8*5.08+K8*1.98)*6</f>
        <v>2989800.5999999996</v>
      </c>
      <c r="P8" s="82">
        <v>65305937.009</v>
      </c>
      <c r="Q8" s="223">
        <f>O8+P8</f>
        <v>68295737.609</v>
      </c>
      <c r="R8" s="90">
        <f t="shared" si="2"/>
        <v>6405.527819264678</v>
      </c>
      <c r="S8" s="83">
        <f>D8/C8</f>
        <v>71.7472740574001</v>
      </c>
      <c r="T8" s="278"/>
      <c r="U8" s="278"/>
      <c r="V8" s="278"/>
    </row>
    <row r="9" spans="1:23" s="84" customFormat="1" ht="16.5" customHeight="1">
      <c r="A9" s="75">
        <v>3</v>
      </c>
      <c r="B9" s="76" t="s">
        <v>21</v>
      </c>
      <c r="C9" s="77">
        <f t="shared" si="0"/>
        <v>14053</v>
      </c>
      <c r="D9" s="78">
        <f t="shared" si="0"/>
        <v>1437655.19</v>
      </c>
      <c r="E9" s="77">
        <f t="shared" si="0"/>
        <v>68124</v>
      </c>
      <c r="F9" s="79">
        <f t="shared" si="0"/>
        <v>0</v>
      </c>
      <c r="G9" s="79">
        <f t="shared" si="0"/>
        <v>57631</v>
      </c>
      <c r="H9" s="80">
        <f t="shared" si="0"/>
        <v>6504</v>
      </c>
      <c r="I9" s="85">
        <f t="shared" si="0"/>
        <v>1056</v>
      </c>
      <c r="J9" s="85">
        <f t="shared" si="0"/>
        <v>1</v>
      </c>
      <c r="K9" s="85">
        <f t="shared" si="0"/>
        <v>15</v>
      </c>
      <c r="L9" s="81">
        <f t="shared" si="4"/>
        <v>8613</v>
      </c>
      <c r="M9" s="86">
        <f t="shared" si="5"/>
        <v>740517.384</v>
      </c>
      <c r="N9" s="86">
        <f t="shared" si="5"/>
        <v>2758601.61</v>
      </c>
      <c r="O9" s="82">
        <f t="shared" si="1"/>
        <v>6337314.66</v>
      </c>
      <c r="P9" s="88">
        <f>(D9*15.58)*6+O9</f>
        <v>140729321.82119998</v>
      </c>
      <c r="Q9" s="89">
        <f>O9+P9</f>
        <v>147066636.48119998</v>
      </c>
      <c r="R9" s="90">
        <f t="shared" si="2"/>
        <v>10465.141712175335</v>
      </c>
      <c r="S9" s="83">
        <f t="shared" si="3"/>
        <v>102.30236888920514</v>
      </c>
      <c r="T9" s="279"/>
      <c r="U9" s="280"/>
      <c r="V9" s="281"/>
      <c r="W9" s="282"/>
    </row>
    <row r="10" spans="1:22" s="84" customFormat="1" ht="16.5" customHeight="1">
      <c r="A10" s="75">
        <v>4</v>
      </c>
      <c r="B10" s="76" t="s">
        <v>22</v>
      </c>
      <c r="C10" s="77">
        <f t="shared" si="0"/>
        <v>25351</v>
      </c>
      <c r="D10" s="277">
        <f t="shared" si="0"/>
        <v>2453355.37</v>
      </c>
      <c r="E10" s="77">
        <f t="shared" si="0"/>
        <v>117472</v>
      </c>
      <c r="F10" s="79">
        <f t="shared" si="0"/>
        <v>0</v>
      </c>
      <c r="G10" s="79">
        <f t="shared" si="0"/>
        <v>97844</v>
      </c>
      <c r="H10" s="80">
        <f t="shared" si="0"/>
        <v>13360</v>
      </c>
      <c r="I10" s="85">
        <f t="shared" si="0"/>
        <v>1853</v>
      </c>
      <c r="J10" s="85">
        <f t="shared" si="0"/>
        <v>1</v>
      </c>
      <c r="K10" s="85">
        <f t="shared" si="0"/>
        <v>0</v>
      </c>
      <c r="L10" s="81">
        <f t="shared" si="4"/>
        <v>14741</v>
      </c>
      <c r="M10" s="87">
        <f t="shared" si="5"/>
        <v>2104262.596</v>
      </c>
      <c r="N10" s="87">
        <f t="shared" si="5"/>
        <v>7831669.13</v>
      </c>
      <c r="O10" s="88">
        <f>(F10*10.15+G10*15.19+H10*25.98+I10*11.17+J10*5.08+K10*1.98)*6</f>
        <v>11124277.5</v>
      </c>
      <c r="P10" s="88">
        <f aca="true" t="shared" si="6" ref="P10:P21">(D10*15.58)*6+O10</f>
        <v>240463937.4876</v>
      </c>
      <c r="Q10" s="89">
        <f aca="true" t="shared" si="7" ref="Q10:Q16">O10+P10</f>
        <v>251588214.9876</v>
      </c>
      <c r="R10" s="90">
        <f t="shared" si="2"/>
        <v>9924.192930756182</v>
      </c>
      <c r="S10" s="83">
        <f t="shared" si="3"/>
        <v>96.77548696303894</v>
      </c>
      <c r="T10" s="278"/>
      <c r="U10" s="278"/>
      <c r="V10" s="278"/>
    </row>
    <row r="11" spans="1:22" s="84" customFormat="1" ht="16.5" customHeight="1">
      <c r="A11" s="75">
        <v>5</v>
      </c>
      <c r="B11" s="76" t="s">
        <v>23</v>
      </c>
      <c r="C11" s="77">
        <f t="shared" si="0"/>
        <v>32892</v>
      </c>
      <c r="D11" s="78">
        <f t="shared" si="0"/>
        <v>2920999.78</v>
      </c>
      <c r="E11" s="77">
        <f t="shared" si="0"/>
        <v>144247</v>
      </c>
      <c r="F11" s="79">
        <f t="shared" si="0"/>
        <v>6</v>
      </c>
      <c r="G11" s="79">
        <f t="shared" si="0"/>
        <v>136904</v>
      </c>
      <c r="H11" s="80">
        <f t="shared" si="0"/>
        <v>2324</v>
      </c>
      <c r="I11" s="85">
        <f t="shared" si="0"/>
        <v>0</v>
      </c>
      <c r="J11" s="85">
        <f t="shared" si="0"/>
        <v>0</v>
      </c>
      <c r="K11" s="85">
        <f t="shared" si="0"/>
        <v>0</v>
      </c>
      <c r="L11" s="81">
        <f t="shared" si="4"/>
        <v>17759</v>
      </c>
      <c r="M11" s="86">
        <f t="shared" si="5"/>
        <v>1508375.5380000002</v>
      </c>
      <c r="N11" s="86">
        <f t="shared" si="5"/>
        <v>5632505.55</v>
      </c>
      <c r="O11" s="88">
        <f>(F11*10.15+G11*15.19+H11*25.98+I11*11.17+J11*5.08+K11*1.98)*6</f>
        <v>12840061.079999998</v>
      </c>
      <c r="P11" s="88">
        <f t="shared" si="6"/>
        <v>285895120.51439995</v>
      </c>
      <c r="Q11" s="89">
        <f t="shared" si="7"/>
        <v>298735181.5943999</v>
      </c>
      <c r="R11" s="224">
        <f t="shared" si="2"/>
        <v>9082.305168259758</v>
      </c>
      <c r="S11" s="83">
        <f t="shared" si="3"/>
        <v>88.80578195305849</v>
      </c>
      <c r="T11" s="278"/>
      <c r="U11" s="278"/>
      <c r="V11" s="278"/>
    </row>
    <row r="12" spans="1:19" s="84" customFormat="1" ht="16.5" customHeight="1">
      <c r="A12" s="75">
        <v>6</v>
      </c>
      <c r="B12" s="76" t="s">
        <v>24</v>
      </c>
      <c r="C12" s="77">
        <f>C33+C53</f>
        <v>17724</v>
      </c>
      <c r="D12" s="277">
        <f t="shared" si="0"/>
        <v>1825782.6550000003</v>
      </c>
      <c r="E12" s="77">
        <f t="shared" si="0"/>
        <v>91518</v>
      </c>
      <c r="F12" s="79">
        <f t="shared" si="0"/>
        <v>4</v>
      </c>
      <c r="G12" s="79">
        <f t="shared" si="0"/>
        <v>86950</v>
      </c>
      <c r="H12" s="80">
        <f t="shared" si="0"/>
        <v>5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1">
        <f t="shared" si="4"/>
        <v>8483</v>
      </c>
      <c r="M12" s="86">
        <f t="shared" si="5"/>
        <v>1517284.796</v>
      </c>
      <c r="N12" s="87">
        <f t="shared" si="5"/>
        <v>5538301.83</v>
      </c>
      <c r="O12" s="82">
        <f t="shared" si="1"/>
        <v>7925646</v>
      </c>
      <c r="P12" s="82">
        <f t="shared" si="6"/>
        <v>178599808.58940002</v>
      </c>
      <c r="Q12" s="223">
        <f>O12+P12</f>
        <v>186525454.58940002</v>
      </c>
      <c r="R12" s="224">
        <f t="shared" si="2"/>
        <v>10523.891592721735</v>
      </c>
      <c r="S12" s="225">
        <f t="shared" si="3"/>
        <v>103.01188529677275</v>
      </c>
    </row>
    <row r="13" spans="1:19" s="84" customFormat="1" ht="16.5" customHeight="1">
      <c r="A13" s="75">
        <v>7</v>
      </c>
      <c r="B13" s="76" t="s">
        <v>25</v>
      </c>
      <c r="C13" s="77">
        <f t="shared" si="0"/>
        <v>13057</v>
      </c>
      <c r="D13" s="78">
        <f t="shared" si="0"/>
        <v>1442688.21</v>
      </c>
      <c r="E13" s="77">
        <f t="shared" si="0"/>
        <v>57805</v>
      </c>
      <c r="F13" s="79">
        <f t="shared" si="0"/>
        <v>5</v>
      </c>
      <c r="G13" s="79">
        <f t="shared" si="0"/>
        <v>37424</v>
      </c>
      <c r="H13" s="80">
        <f t="shared" si="0"/>
        <v>18476</v>
      </c>
      <c r="I13" s="85">
        <f t="shared" si="0"/>
        <v>1563</v>
      </c>
      <c r="J13" s="85">
        <f t="shared" si="0"/>
        <v>0</v>
      </c>
      <c r="K13" s="85">
        <f t="shared" si="0"/>
        <v>0</v>
      </c>
      <c r="L13" s="81">
        <f t="shared" si="4"/>
        <v>9207</v>
      </c>
      <c r="M13" s="86">
        <f t="shared" si="5"/>
        <v>525091.1410000001</v>
      </c>
      <c r="N13" s="87">
        <f t="shared" si="5"/>
        <v>2003363.3</v>
      </c>
      <c r="O13" s="82">
        <f t="shared" si="1"/>
        <v>6395919</v>
      </c>
      <c r="P13" s="82">
        <f t="shared" si="6"/>
        <v>141258412.8708</v>
      </c>
      <c r="Q13" s="223">
        <f>O13+P13</f>
        <v>147654331.8708</v>
      </c>
      <c r="R13" s="224">
        <f t="shared" si="2"/>
        <v>11308.442358183349</v>
      </c>
      <c r="S13" s="225">
        <f t="shared" si="3"/>
        <v>110.49155318985984</v>
      </c>
    </row>
    <row r="14" spans="1:19" s="84" customFormat="1" ht="16.5" customHeight="1">
      <c r="A14" s="75">
        <v>8</v>
      </c>
      <c r="B14" s="76" t="s">
        <v>26</v>
      </c>
      <c r="C14" s="77">
        <f t="shared" si="0"/>
        <v>11770</v>
      </c>
      <c r="D14" s="277">
        <f t="shared" si="0"/>
        <v>854576.5769999999</v>
      </c>
      <c r="E14" s="77">
        <f t="shared" si="0"/>
        <v>47112</v>
      </c>
      <c r="F14" s="79">
        <f t="shared" si="0"/>
        <v>6</v>
      </c>
      <c r="G14" s="79">
        <f t="shared" si="0"/>
        <v>31642</v>
      </c>
      <c r="H14" s="80">
        <f t="shared" si="0"/>
        <v>12993</v>
      </c>
      <c r="I14" s="85">
        <f t="shared" si="0"/>
        <v>1522</v>
      </c>
      <c r="J14" s="85">
        <f t="shared" si="0"/>
        <v>0</v>
      </c>
      <c r="K14" s="85">
        <f t="shared" si="0"/>
        <v>100</v>
      </c>
      <c r="L14" s="81">
        <f t="shared" si="4"/>
        <v>8475</v>
      </c>
      <c r="M14" s="86">
        <f t="shared" si="5"/>
        <v>342436.493</v>
      </c>
      <c r="N14" s="87">
        <f t="shared" si="5"/>
        <v>1316633.98</v>
      </c>
      <c r="O14" s="82">
        <f t="shared" si="1"/>
        <v>5012758.5600000005</v>
      </c>
      <c r="P14" s="82">
        <f>(D14*15.58)*6+O14</f>
        <v>84898576.97795999</v>
      </c>
      <c r="Q14" s="223">
        <f t="shared" si="7"/>
        <v>89911335.53796</v>
      </c>
      <c r="R14" s="283">
        <f t="shared" si="2"/>
        <v>7639.025959045029</v>
      </c>
      <c r="S14" s="284">
        <f t="shared" si="3"/>
        <v>72.60633619371282</v>
      </c>
    </row>
    <row r="15" spans="1:19" s="84" customFormat="1" ht="16.5" customHeight="1">
      <c r="A15" s="75">
        <v>9</v>
      </c>
      <c r="B15" s="76" t="s">
        <v>27</v>
      </c>
      <c r="C15" s="77">
        <f t="shared" si="0"/>
        <v>8190</v>
      </c>
      <c r="D15" s="78">
        <f>D36+D56</f>
        <v>629227.5</v>
      </c>
      <c r="E15" s="77">
        <f t="shared" si="0"/>
        <v>39000</v>
      </c>
      <c r="F15" s="79">
        <f t="shared" si="0"/>
        <v>0</v>
      </c>
      <c r="G15" s="79">
        <f t="shared" si="0"/>
        <v>34906</v>
      </c>
      <c r="H15" s="80">
        <f t="shared" si="0"/>
        <v>4</v>
      </c>
      <c r="I15" s="85">
        <f t="shared" si="0"/>
        <v>2406</v>
      </c>
      <c r="J15" s="85">
        <f t="shared" si="0"/>
        <v>0</v>
      </c>
      <c r="K15" s="85">
        <f t="shared" si="0"/>
        <v>6</v>
      </c>
      <c r="L15" s="81">
        <f t="shared" si="4"/>
        <v>4636</v>
      </c>
      <c r="M15" s="86">
        <f>M36+M56</f>
        <v>253164.795</v>
      </c>
      <c r="N15" s="87">
        <f t="shared" si="5"/>
        <v>984547.9199999999</v>
      </c>
      <c r="O15" s="82">
        <f>(F15*10.15+G15*15.19+H15*25.98+I15*11.17+J15*5.08+K15*1.98)*6</f>
        <v>3343277.7600000007</v>
      </c>
      <c r="P15" s="82">
        <f>(D15*15.58)*6+O15</f>
        <v>62163464.45999999</v>
      </c>
      <c r="Q15" s="223">
        <f t="shared" si="7"/>
        <v>65506742.21999999</v>
      </c>
      <c r="R15" s="285">
        <f t="shared" si="2"/>
        <v>7998.381223443223</v>
      </c>
      <c r="S15" s="225">
        <f t="shared" si="3"/>
        <v>76.82875457875458</v>
      </c>
    </row>
    <row r="16" spans="1:19" s="84" customFormat="1" ht="16.5" customHeight="1">
      <c r="A16" s="75">
        <v>10</v>
      </c>
      <c r="B16" s="76" t="s">
        <v>28</v>
      </c>
      <c r="C16" s="77">
        <f t="shared" si="0"/>
        <v>4239</v>
      </c>
      <c r="D16" s="78">
        <f t="shared" si="0"/>
        <v>427803.5</v>
      </c>
      <c r="E16" s="77">
        <f t="shared" si="0"/>
        <v>18679</v>
      </c>
      <c r="F16" s="79">
        <f t="shared" si="0"/>
        <v>0</v>
      </c>
      <c r="G16" s="79">
        <f t="shared" si="0"/>
        <v>10586</v>
      </c>
      <c r="H16" s="80">
        <f t="shared" si="0"/>
        <v>6573</v>
      </c>
      <c r="I16" s="85">
        <f t="shared" si="0"/>
        <v>595</v>
      </c>
      <c r="J16" s="85">
        <f t="shared" si="0"/>
        <v>9</v>
      </c>
      <c r="K16" s="85">
        <f t="shared" si="0"/>
        <v>3</v>
      </c>
      <c r="L16" s="81">
        <f t="shared" si="4"/>
        <v>2771</v>
      </c>
      <c r="M16" s="86">
        <f t="shared" si="5"/>
        <v>331917.17100000003</v>
      </c>
      <c r="N16" s="87">
        <f t="shared" si="5"/>
        <v>1253340.31</v>
      </c>
      <c r="O16" s="88">
        <f t="shared" si="1"/>
        <v>2029594.1400000001</v>
      </c>
      <c r="P16" s="88">
        <f>(D16*15.58)*6+O16</f>
        <v>42020665.32</v>
      </c>
      <c r="Q16" s="89">
        <f t="shared" si="7"/>
        <v>44050259.46</v>
      </c>
      <c r="R16" s="286">
        <f t="shared" si="2"/>
        <v>10391.663000707715</v>
      </c>
      <c r="S16" s="83">
        <f t="shared" si="3"/>
        <v>100.9208539749941</v>
      </c>
    </row>
    <row r="17" spans="1:19" s="84" customFormat="1" ht="16.5" customHeight="1">
      <c r="A17" s="75">
        <v>11</v>
      </c>
      <c r="B17" s="76" t="s">
        <v>29</v>
      </c>
      <c r="C17" s="77">
        <f t="shared" si="0"/>
        <v>22915</v>
      </c>
      <c r="D17" s="78">
        <f t="shared" si="0"/>
        <v>2344346.408</v>
      </c>
      <c r="E17" s="77">
        <f t="shared" si="0"/>
        <v>102145</v>
      </c>
      <c r="F17" s="79">
        <f t="shared" si="0"/>
        <v>4</v>
      </c>
      <c r="G17" s="79">
        <f t="shared" si="0"/>
        <v>100329</v>
      </c>
      <c r="H17" s="80">
        <f t="shared" si="0"/>
        <v>229</v>
      </c>
      <c r="I17" s="85">
        <f t="shared" si="0"/>
        <v>2</v>
      </c>
      <c r="J17" s="85">
        <f t="shared" si="0"/>
        <v>0</v>
      </c>
      <c r="K17" s="85">
        <f t="shared" si="0"/>
        <v>0</v>
      </c>
      <c r="L17" s="81">
        <f t="shared" si="4"/>
        <v>10398</v>
      </c>
      <c r="M17" s="86">
        <f t="shared" si="5"/>
        <v>414814.362</v>
      </c>
      <c r="N17" s="87">
        <f t="shared" si="5"/>
        <v>3072771.3199999994</v>
      </c>
      <c r="O17" s="82">
        <f>(F17*10.15+G17*15.19+H17*25.98+I17*11.17+J17*5.08+K17*1.98)*6</f>
        <v>9180059.22</v>
      </c>
      <c r="P17" s="82">
        <f>(D17*15.58)*6+O17</f>
        <v>228329561.43984</v>
      </c>
      <c r="Q17" s="89">
        <f>O17+P17</f>
        <v>237509620.65984</v>
      </c>
      <c r="R17" s="90">
        <f t="shared" si="2"/>
        <v>10364.809978609645</v>
      </c>
      <c r="S17" s="83">
        <f t="shared" si="3"/>
        <v>102.30619279947632</v>
      </c>
    </row>
    <row r="18" spans="1:19" s="84" customFormat="1" ht="16.5" customHeight="1">
      <c r="A18" s="75">
        <v>12</v>
      </c>
      <c r="B18" s="76" t="s">
        <v>30</v>
      </c>
      <c r="C18" s="77">
        <f t="shared" si="0"/>
        <v>12203</v>
      </c>
      <c r="D18" s="78">
        <f t="shared" si="0"/>
        <v>1097412.49</v>
      </c>
      <c r="E18" s="77">
        <f t="shared" si="0"/>
        <v>51725</v>
      </c>
      <c r="F18" s="79">
        <f t="shared" si="0"/>
        <v>0</v>
      </c>
      <c r="G18" s="79">
        <f t="shared" si="0"/>
        <v>46247</v>
      </c>
      <c r="H18" s="80">
        <f t="shared" si="0"/>
        <v>2643</v>
      </c>
      <c r="I18" s="85">
        <f t="shared" si="0"/>
        <v>125</v>
      </c>
      <c r="J18" s="85">
        <f t="shared" si="0"/>
        <v>0</v>
      </c>
      <c r="K18" s="85">
        <f t="shared" si="0"/>
        <v>0</v>
      </c>
      <c r="L18" s="81">
        <f t="shared" si="4"/>
        <v>7841</v>
      </c>
      <c r="M18" s="86">
        <f t="shared" si="5"/>
        <v>538315.556</v>
      </c>
      <c r="N18" s="87">
        <f t="shared" si="5"/>
        <v>2019621.3699999999</v>
      </c>
      <c r="O18" s="88">
        <f t="shared" si="1"/>
        <v>4635319.92</v>
      </c>
      <c r="P18" s="88">
        <f t="shared" si="6"/>
        <v>107221439.4852</v>
      </c>
      <c r="Q18" s="89">
        <f>O18+P18</f>
        <v>111856759.4052</v>
      </c>
      <c r="R18" s="224">
        <f t="shared" si="2"/>
        <v>9166.332820224536</v>
      </c>
      <c r="S18" s="225">
        <f t="shared" si="3"/>
        <v>89.92972957469475</v>
      </c>
    </row>
    <row r="19" spans="1:19" s="84" customFormat="1" ht="16.5" customHeight="1">
      <c r="A19" s="75">
        <v>13</v>
      </c>
      <c r="B19" s="76" t="s">
        <v>31</v>
      </c>
      <c r="C19" s="77">
        <f t="shared" si="0"/>
        <v>24000</v>
      </c>
      <c r="D19" s="78">
        <f t="shared" si="0"/>
        <v>2574075.48</v>
      </c>
      <c r="E19" s="77">
        <f t="shared" si="0"/>
        <v>119495</v>
      </c>
      <c r="F19" s="79">
        <f t="shared" si="0"/>
        <v>592</v>
      </c>
      <c r="G19" s="79">
        <f t="shared" si="0"/>
        <v>111286</v>
      </c>
      <c r="H19" s="80">
        <f t="shared" si="0"/>
        <v>3730</v>
      </c>
      <c r="I19" s="85">
        <f t="shared" si="0"/>
        <v>26</v>
      </c>
      <c r="J19" s="85">
        <f t="shared" si="0"/>
        <v>0</v>
      </c>
      <c r="K19" s="85">
        <f t="shared" si="0"/>
        <v>0</v>
      </c>
      <c r="L19" s="81">
        <f>L60</f>
        <v>13512</v>
      </c>
      <c r="M19" s="87">
        <f t="shared" si="5"/>
        <v>2719608.931</v>
      </c>
      <c r="N19" s="87">
        <f t="shared" si="5"/>
        <v>9996774.129999999</v>
      </c>
      <c r="O19" s="82">
        <f t="shared" si="1"/>
        <v>10761833.759999998</v>
      </c>
      <c r="P19" s="82">
        <f>(D19*15.58)*6+O19</f>
        <v>251386409.6304</v>
      </c>
      <c r="Q19" s="223">
        <f>O19+P19</f>
        <v>262148243.3904</v>
      </c>
      <c r="R19" s="90">
        <f t="shared" si="2"/>
        <v>10922.8434746</v>
      </c>
      <c r="S19" s="83">
        <f t="shared" si="3"/>
        <v>107.253145</v>
      </c>
    </row>
    <row r="20" spans="1:19" s="84" customFormat="1" ht="16.5" customHeight="1">
      <c r="A20" s="75">
        <v>14</v>
      </c>
      <c r="B20" s="76" t="s">
        <v>32</v>
      </c>
      <c r="C20" s="77">
        <f t="shared" si="0"/>
        <v>4776</v>
      </c>
      <c r="D20" s="78">
        <f t="shared" si="0"/>
        <v>535205.87</v>
      </c>
      <c r="E20" s="77">
        <f t="shared" si="0"/>
        <v>21826</v>
      </c>
      <c r="F20" s="79">
        <f t="shared" si="0"/>
        <v>0</v>
      </c>
      <c r="G20" s="79">
        <f t="shared" si="0"/>
        <v>21208</v>
      </c>
      <c r="H20" s="80">
        <f t="shared" si="0"/>
        <v>239</v>
      </c>
      <c r="I20" s="85">
        <f t="shared" si="0"/>
        <v>0</v>
      </c>
      <c r="J20" s="85">
        <f t="shared" si="0"/>
        <v>0</v>
      </c>
      <c r="K20" s="85">
        <f t="shared" si="0"/>
        <v>0</v>
      </c>
      <c r="L20" s="81">
        <f t="shared" si="4"/>
        <v>4442</v>
      </c>
      <c r="M20" s="86">
        <f t="shared" si="5"/>
        <v>210077.43600000002</v>
      </c>
      <c r="N20" s="87">
        <f t="shared" si="5"/>
        <v>798637.64</v>
      </c>
      <c r="O20" s="82">
        <f t="shared" si="1"/>
        <v>1970152.4399999995</v>
      </c>
      <c r="P20" s="88">
        <f t="shared" si="6"/>
        <v>52001197.1676</v>
      </c>
      <c r="Q20" s="89">
        <f>O20+P20</f>
        <v>53971349.607599996</v>
      </c>
      <c r="R20" s="224">
        <f t="shared" si="2"/>
        <v>11300.533837437186</v>
      </c>
      <c r="S20" s="225">
        <f t="shared" si="3"/>
        <v>112.06153056951423</v>
      </c>
    </row>
    <row r="21" spans="1:19" s="84" customFormat="1" ht="16.5" customHeight="1">
      <c r="A21" s="75">
        <v>15</v>
      </c>
      <c r="B21" s="76" t="s">
        <v>33</v>
      </c>
      <c r="C21" s="77">
        <f t="shared" si="0"/>
        <v>2352</v>
      </c>
      <c r="D21" s="277">
        <f t="shared" si="0"/>
        <v>219250.917</v>
      </c>
      <c r="E21" s="77">
        <f t="shared" si="0"/>
        <v>10531</v>
      </c>
      <c r="F21" s="79">
        <f t="shared" si="0"/>
        <v>15</v>
      </c>
      <c r="G21" s="79">
        <f t="shared" si="0"/>
        <v>9005</v>
      </c>
      <c r="H21" s="80">
        <f t="shared" si="0"/>
        <v>736</v>
      </c>
      <c r="I21" s="85">
        <f t="shared" si="0"/>
        <v>213</v>
      </c>
      <c r="J21" s="85">
        <f t="shared" si="0"/>
        <v>0</v>
      </c>
      <c r="K21" s="85">
        <f t="shared" si="0"/>
        <v>47</v>
      </c>
      <c r="L21" s="81">
        <f t="shared" si="4"/>
        <v>2057</v>
      </c>
      <c r="M21" s="86">
        <f t="shared" si="5"/>
        <v>69516.974</v>
      </c>
      <c r="N21" s="87">
        <f t="shared" si="5"/>
        <v>262293.08999999997</v>
      </c>
      <c r="O21" s="82">
        <f>(F21*10.15+G21*15.19+H21*25.98+I21*11.17+J21*5.08+K21*1.98)*6</f>
        <v>951190.4999999998</v>
      </c>
      <c r="P21" s="82">
        <f t="shared" si="6"/>
        <v>21446766.22116</v>
      </c>
      <c r="Q21" s="223">
        <f>O21+P21</f>
        <v>22397956.72116</v>
      </c>
      <c r="R21" s="224">
        <f>Q21/C21</f>
        <v>9522.940782806121</v>
      </c>
      <c r="S21" s="225">
        <f t="shared" si="3"/>
        <v>93.21892729591836</v>
      </c>
    </row>
    <row r="22" spans="1:19" ht="16.5" customHeight="1">
      <c r="A22" s="276"/>
      <c r="B22" s="287" t="s">
        <v>34</v>
      </c>
      <c r="C22" s="288">
        <f>SUM(C7:C21)</f>
        <v>282496</v>
      </c>
      <c r="D22" s="289">
        <f aca="true" t="shared" si="8" ref="D22:Q22">SUM(D7:D21)</f>
        <v>25151084.163</v>
      </c>
      <c r="E22" s="288">
        <f t="shared" si="8"/>
        <v>1132323</v>
      </c>
      <c r="F22" s="288">
        <f t="shared" si="8"/>
        <v>878</v>
      </c>
      <c r="G22" s="288">
        <f t="shared" si="8"/>
        <v>964915</v>
      </c>
      <c r="H22" s="288">
        <f t="shared" si="8"/>
        <v>124702</v>
      </c>
      <c r="I22" s="288">
        <f t="shared" si="8"/>
        <v>9361</v>
      </c>
      <c r="J22" s="288">
        <f t="shared" si="8"/>
        <v>11</v>
      </c>
      <c r="K22" s="288">
        <f t="shared" si="8"/>
        <v>171</v>
      </c>
      <c r="L22" s="288">
        <f>SUM(L7:L21)</f>
        <v>141904</v>
      </c>
      <c r="M22" s="290">
        <f>SUM(M7:M21)</f>
        <v>15188233.544000002</v>
      </c>
      <c r="N22" s="289">
        <f>SUM(N7:N21)</f>
        <v>57955336.129999995</v>
      </c>
      <c r="O22" s="291">
        <f t="shared" si="8"/>
        <v>108064112.03999999</v>
      </c>
      <c r="P22" s="291">
        <f t="shared" si="8"/>
        <v>2449994253.12896</v>
      </c>
      <c r="Q22" s="291">
        <f t="shared" si="8"/>
        <v>2558058365.16896</v>
      </c>
      <c r="R22" s="289">
        <f t="shared" si="2"/>
        <v>9055.202074255778</v>
      </c>
      <c r="S22" s="289">
        <f t="shared" si="3"/>
        <v>89.03164704278998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70"/>
      <c r="P24" s="270"/>
      <c r="Q24" s="270"/>
      <c r="R24" s="270"/>
      <c r="S24" s="270"/>
      <c r="T24" s="101"/>
    </row>
    <row r="25" spans="1:20" ht="27.7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19" ht="15">
      <c r="A28" s="75">
        <v>1</v>
      </c>
      <c r="B28" s="76" t="s">
        <v>19</v>
      </c>
      <c r="C28" s="77">
        <v>54643</v>
      </c>
      <c r="D28" s="78">
        <v>2775857.95</v>
      </c>
      <c r="E28" s="77">
        <v>121963</v>
      </c>
      <c r="F28" s="79">
        <v>245</v>
      </c>
      <c r="G28" s="79">
        <v>102778</v>
      </c>
      <c r="H28" s="80">
        <v>19185</v>
      </c>
      <c r="I28" s="85"/>
      <c r="J28" s="85"/>
      <c r="K28" s="85"/>
      <c r="L28" s="81"/>
      <c r="M28" s="86">
        <v>2239098.091</v>
      </c>
      <c r="N28" s="87">
        <v>8268466.47</v>
      </c>
      <c r="O28" s="82">
        <f>(F28*10.15+G28*15.19+H28*25.98+I28*11.17+J28*5.08+K28*1.98)*6</f>
        <v>12372665.22</v>
      </c>
      <c r="P28" s="88">
        <f>(D28*15.58)*6+O28</f>
        <v>271859866.38600004</v>
      </c>
      <c r="Q28" s="89">
        <f aca="true" t="shared" si="9" ref="Q28:Q42">O28+P28</f>
        <v>284232531.60600007</v>
      </c>
      <c r="R28" s="90">
        <f aca="true" t="shared" si="10" ref="R28:R42">Q28/C28</f>
        <v>5201.627502260126</v>
      </c>
      <c r="S28" s="83">
        <f aca="true" t="shared" si="11" ref="S28:S43">D28/C28</f>
        <v>50.799881961092915</v>
      </c>
    </row>
    <row r="29" spans="1:19" ht="15">
      <c r="A29" s="75">
        <v>2</v>
      </c>
      <c r="B29" s="76" t="s">
        <v>20</v>
      </c>
      <c r="C29" s="77">
        <v>5362</v>
      </c>
      <c r="D29" s="78">
        <v>257457.726</v>
      </c>
      <c r="E29" s="77">
        <v>14489</v>
      </c>
      <c r="F29" s="79">
        <v>1</v>
      </c>
      <c r="G29" s="79">
        <v>11386</v>
      </c>
      <c r="H29" s="80">
        <v>450</v>
      </c>
      <c r="I29" s="80">
        <v>0</v>
      </c>
      <c r="J29" s="80">
        <v>0</v>
      </c>
      <c r="K29" s="80">
        <v>0</v>
      </c>
      <c r="L29" s="81"/>
      <c r="M29" s="221">
        <v>155227.61</v>
      </c>
      <c r="N29" s="222">
        <v>577508.65</v>
      </c>
      <c r="O29" s="82">
        <f aca="true" t="shared" si="12" ref="O29:O42">(F29*10.15+G29*15.19+H29*25.98+I29*11.17+J29*5.08+K29*1.98)*6</f>
        <v>1107926.94</v>
      </c>
      <c r="P29" s="292">
        <v>16111741.674</v>
      </c>
      <c r="Q29" s="223">
        <f t="shared" si="9"/>
        <v>17219668.614</v>
      </c>
      <c r="R29" s="90">
        <f t="shared" si="10"/>
        <v>3211.4264479671765</v>
      </c>
      <c r="S29" s="83">
        <f>D29/C29</f>
        <v>48.015241700857885</v>
      </c>
    </row>
    <row r="30" spans="1:19" ht="15">
      <c r="A30" s="75">
        <v>3</v>
      </c>
      <c r="B30" s="76" t="s">
        <v>21</v>
      </c>
      <c r="C30" s="85">
        <v>5440</v>
      </c>
      <c r="D30" s="293">
        <v>409889.22</v>
      </c>
      <c r="E30" s="77">
        <v>25731</v>
      </c>
      <c r="F30" s="79"/>
      <c r="G30" s="80">
        <v>20978</v>
      </c>
      <c r="H30" s="80">
        <v>1109</v>
      </c>
      <c r="I30" s="80">
        <v>344</v>
      </c>
      <c r="J30" s="80">
        <v>1</v>
      </c>
      <c r="K30" s="80"/>
      <c r="L30" s="81"/>
      <c r="M30" s="221">
        <v>294299.474</v>
      </c>
      <c r="N30" s="222">
        <v>1094627.97</v>
      </c>
      <c r="O30" s="82">
        <f t="shared" si="12"/>
        <v>2107891.2</v>
      </c>
      <c r="P30" s="88">
        <f aca="true" t="shared" si="13" ref="P30:P40">(D30*15.58)*6+O30</f>
        <v>40424335.485599995</v>
      </c>
      <c r="Q30" s="89">
        <f t="shared" si="9"/>
        <v>42532226.6856</v>
      </c>
      <c r="R30" s="90">
        <f t="shared" si="10"/>
        <v>7818.424023088235</v>
      </c>
      <c r="S30" s="83">
        <f t="shared" si="11"/>
        <v>75.34728308823529</v>
      </c>
    </row>
    <row r="31" spans="1:19" s="84" customFormat="1" ht="15">
      <c r="A31" s="75">
        <v>4</v>
      </c>
      <c r="B31" s="76" t="s">
        <v>22</v>
      </c>
      <c r="C31" s="77">
        <v>10610</v>
      </c>
      <c r="D31" s="78">
        <v>725258.98</v>
      </c>
      <c r="E31" s="77">
        <v>46004</v>
      </c>
      <c r="F31" s="79"/>
      <c r="G31" s="79">
        <v>38861</v>
      </c>
      <c r="H31" s="80">
        <v>2575</v>
      </c>
      <c r="I31" s="80">
        <v>655</v>
      </c>
      <c r="J31" s="80">
        <v>1</v>
      </c>
      <c r="K31" s="234"/>
      <c r="L31" s="81"/>
      <c r="M31" s="221">
        <v>614464.286</v>
      </c>
      <c r="N31" s="222">
        <v>2280140</v>
      </c>
      <c r="O31" s="88">
        <f t="shared" si="12"/>
        <v>3987111.119999999</v>
      </c>
      <c r="P31" s="88">
        <f t="shared" si="13"/>
        <v>71784320.5704</v>
      </c>
      <c r="Q31" s="89">
        <f t="shared" si="9"/>
        <v>75771431.6904</v>
      </c>
      <c r="R31" s="90">
        <f t="shared" si="10"/>
        <v>7141.510998152687</v>
      </c>
      <c r="S31" s="83">
        <f t="shared" si="11"/>
        <v>68.35617153628652</v>
      </c>
    </row>
    <row r="32" spans="1:19" s="84" customFormat="1" ht="15">
      <c r="A32" s="75">
        <v>5</v>
      </c>
      <c r="B32" s="76" t="s">
        <v>23</v>
      </c>
      <c r="C32" s="77">
        <v>15133</v>
      </c>
      <c r="D32" s="78">
        <v>986097.59</v>
      </c>
      <c r="E32" s="77">
        <v>62435</v>
      </c>
      <c r="F32" s="79"/>
      <c r="G32" s="79">
        <v>56871</v>
      </c>
      <c r="H32" s="80">
        <v>695</v>
      </c>
      <c r="I32" s="237"/>
      <c r="J32" s="237"/>
      <c r="K32" s="237"/>
      <c r="L32" s="81"/>
      <c r="M32" s="238">
        <v>730882.033</v>
      </c>
      <c r="N32" s="239">
        <v>2760890.98</v>
      </c>
      <c r="O32" s="82">
        <f>(F32*10.15+G32*15.19+H32*25.98+I32*11.17+J32*5.08+K32*1.98)*6</f>
        <v>5291559.54</v>
      </c>
      <c r="P32" s="82">
        <f t="shared" si="13"/>
        <v>97471962.25320001</v>
      </c>
      <c r="Q32" s="223">
        <f t="shared" si="9"/>
        <v>102763521.79320002</v>
      </c>
      <c r="R32" s="224">
        <f>Q32/C32</f>
        <v>6790.690662340581</v>
      </c>
      <c r="S32" s="83">
        <f t="shared" si="11"/>
        <v>65.1620689883037</v>
      </c>
    </row>
    <row r="33" spans="1:19" s="84" customFormat="1" ht="15">
      <c r="A33" s="75">
        <v>6</v>
      </c>
      <c r="B33" s="76" t="s">
        <v>24</v>
      </c>
      <c r="C33" s="77">
        <v>9241</v>
      </c>
      <c r="D33" s="78">
        <v>670914.43</v>
      </c>
      <c r="E33" s="77">
        <v>44373</v>
      </c>
      <c r="F33" s="234">
        <v>4</v>
      </c>
      <c r="G33" s="79">
        <v>40182</v>
      </c>
      <c r="H33" s="80"/>
      <c r="I33" s="80"/>
      <c r="J33" s="80"/>
      <c r="K33" s="80"/>
      <c r="L33" s="81"/>
      <c r="M33" s="235">
        <v>902795.482</v>
      </c>
      <c r="N33" s="236">
        <v>3229373.91</v>
      </c>
      <c r="O33" s="82">
        <f t="shared" si="12"/>
        <v>3662431.0799999996</v>
      </c>
      <c r="P33" s="88">
        <f t="shared" si="13"/>
        <v>66379511.996400006</v>
      </c>
      <c r="Q33" s="223">
        <f t="shared" si="9"/>
        <v>70041943.07640001</v>
      </c>
      <c r="R33" s="224">
        <f t="shared" si="10"/>
        <v>7579.476580067094</v>
      </c>
      <c r="S33" s="225">
        <f t="shared" si="11"/>
        <v>72.60192944486528</v>
      </c>
    </row>
    <row r="34" spans="1:19" s="84" customFormat="1" ht="15">
      <c r="A34" s="75">
        <v>7</v>
      </c>
      <c r="B34" s="76" t="s">
        <v>25</v>
      </c>
      <c r="C34" s="77">
        <v>3853</v>
      </c>
      <c r="D34" s="219">
        <v>244118.29</v>
      </c>
      <c r="E34" s="79">
        <v>14770</v>
      </c>
      <c r="F34" s="80">
        <v>2</v>
      </c>
      <c r="G34" s="80">
        <v>10361</v>
      </c>
      <c r="H34" s="80">
        <v>2924</v>
      </c>
      <c r="I34" s="80">
        <v>239</v>
      </c>
      <c r="J34" s="80"/>
      <c r="K34" s="80"/>
      <c r="L34" s="220"/>
      <c r="M34" s="221">
        <v>210532.691</v>
      </c>
      <c r="N34" s="222">
        <v>790175.99</v>
      </c>
      <c r="O34" s="82">
        <f t="shared" si="12"/>
        <v>1416234.2399999998</v>
      </c>
      <c r="P34" s="82">
        <f t="shared" si="13"/>
        <v>24236411.9892</v>
      </c>
      <c r="Q34" s="223">
        <f t="shared" si="9"/>
        <v>25652646.229199998</v>
      </c>
      <c r="R34" s="224">
        <f t="shared" si="10"/>
        <v>6657.837069608097</v>
      </c>
      <c r="S34" s="225">
        <f t="shared" si="11"/>
        <v>63.35797819880613</v>
      </c>
    </row>
    <row r="35" spans="1:19" s="84" customFormat="1" ht="15">
      <c r="A35" s="75">
        <v>8</v>
      </c>
      <c r="B35" s="76" t="s">
        <v>26</v>
      </c>
      <c r="C35" s="77">
        <v>3295</v>
      </c>
      <c r="D35" s="78">
        <v>158466.46</v>
      </c>
      <c r="E35" s="77">
        <v>10743</v>
      </c>
      <c r="F35" s="79"/>
      <c r="G35" s="79">
        <v>7731</v>
      </c>
      <c r="H35" s="80">
        <v>1550</v>
      </c>
      <c r="I35" s="80">
        <v>227</v>
      </c>
      <c r="J35" s="80"/>
      <c r="K35" s="80">
        <v>7</v>
      </c>
      <c r="L35" s="81"/>
      <c r="M35" s="221">
        <v>137813.531</v>
      </c>
      <c r="N35" s="222">
        <v>514715.23</v>
      </c>
      <c r="O35" s="82">
        <f t="shared" si="12"/>
        <v>961514.04</v>
      </c>
      <c r="P35" s="82">
        <f t="shared" si="13"/>
        <v>15774958.720800001</v>
      </c>
      <c r="Q35" s="223">
        <f t="shared" si="9"/>
        <v>16736472.7608</v>
      </c>
      <c r="R35" s="283">
        <f t="shared" si="10"/>
        <v>5079.354403884674</v>
      </c>
      <c r="S35" s="284">
        <f t="shared" si="11"/>
        <v>48.09300758725341</v>
      </c>
    </row>
    <row r="36" spans="1:19" s="84" customFormat="1" ht="15">
      <c r="A36" s="75">
        <v>9</v>
      </c>
      <c r="B36" s="76" t="s">
        <v>27</v>
      </c>
      <c r="C36" s="77">
        <v>3554</v>
      </c>
      <c r="D36" s="78">
        <v>204894</v>
      </c>
      <c r="E36" s="77">
        <v>16041</v>
      </c>
      <c r="F36" s="79">
        <v>0</v>
      </c>
      <c r="G36" s="79">
        <v>11983</v>
      </c>
      <c r="H36" s="85">
        <v>4</v>
      </c>
      <c r="I36" s="85">
        <v>686</v>
      </c>
      <c r="J36" s="85"/>
      <c r="K36" s="85"/>
      <c r="L36" s="81"/>
      <c r="M36" s="221">
        <v>157731.013</v>
      </c>
      <c r="N36" s="222">
        <v>589914.61</v>
      </c>
      <c r="O36" s="82">
        <f>(F36*10.15+G36*15.19+H36*25.98+I36*11.17+J36*5.08+K36*1.98)*6</f>
        <v>1138729.8599999999</v>
      </c>
      <c r="P36" s="82">
        <f t="shared" si="13"/>
        <v>20292220.98</v>
      </c>
      <c r="Q36" s="223">
        <f t="shared" si="9"/>
        <v>21430950.84</v>
      </c>
      <c r="R36" s="285">
        <f t="shared" si="10"/>
        <v>6030.093089476646</v>
      </c>
      <c r="S36" s="225">
        <f t="shared" si="11"/>
        <v>57.65166010129432</v>
      </c>
    </row>
    <row r="37" spans="1:19" s="84" customFormat="1" ht="15">
      <c r="A37" s="75">
        <v>10</v>
      </c>
      <c r="B37" s="76" t="s">
        <v>28</v>
      </c>
      <c r="C37" s="77">
        <v>1468</v>
      </c>
      <c r="D37" s="78">
        <v>101994.5</v>
      </c>
      <c r="E37" s="77">
        <v>5730</v>
      </c>
      <c r="F37" s="79"/>
      <c r="G37" s="79">
        <v>3480</v>
      </c>
      <c r="H37" s="80">
        <v>1011</v>
      </c>
      <c r="I37" s="80">
        <v>136</v>
      </c>
      <c r="J37" s="80"/>
      <c r="K37" s="80"/>
      <c r="L37" s="81"/>
      <c r="M37" s="221">
        <v>64754.515</v>
      </c>
      <c r="N37" s="222">
        <v>257904.95</v>
      </c>
      <c r="O37" s="82">
        <f>(F37*10.15+G37*15.19+H37*25.98+I37*11.17+J37*5.08+K37*1.98)*6</f>
        <v>483876.6</v>
      </c>
      <c r="P37" s="82">
        <f>(D37*15.58)*6+O37</f>
        <v>10018322.459999999</v>
      </c>
      <c r="Q37" s="223">
        <f t="shared" si="9"/>
        <v>10502199.059999999</v>
      </c>
      <c r="R37" s="294">
        <f t="shared" si="10"/>
        <v>7154.086553133514</v>
      </c>
      <c r="S37" s="83">
        <f t="shared" si="11"/>
        <v>69.47854223433242</v>
      </c>
    </row>
    <row r="38" spans="1:19" s="84" customFormat="1" ht="15">
      <c r="A38" s="75">
        <v>11</v>
      </c>
      <c r="B38" s="76" t="s">
        <v>29</v>
      </c>
      <c r="C38" s="77">
        <v>12517</v>
      </c>
      <c r="D38" s="233">
        <v>948687.16</v>
      </c>
      <c r="E38" s="77">
        <v>53004</v>
      </c>
      <c r="F38" s="79"/>
      <c r="G38" s="79">
        <v>51520</v>
      </c>
      <c r="H38" s="80">
        <v>49</v>
      </c>
      <c r="I38" s="80"/>
      <c r="J38" s="80"/>
      <c r="K38" s="80"/>
      <c r="L38" s="81"/>
      <c r="M38" s="221">
        <v>538810.264</v>
      </c>
      <c r="N38" s="222">
        <v>2230850.3499999996</v>
      </c>
      <c r="O38" s="82">
        <f>(F38*10.15+G38*15.19+H38*25.98+I38*11.17+J38*5.08+K38*1.98)*6</f>
        <v>4703170.92</v>
      </c>
      <c r="P38" s="88">
        <f t="shared" si="13"/>
        <v>93386446.6368</v>
      </c>
      <c r="Q38" s="89">
        <f t="shared" si="9"/>
        <v>98089617.55680001</v>
      </c>
      <c r="R38" s="90">
        <f t="shared" si="10"/>
        <v>7836.511748565951</v>
      </c>
      <c r="S38" s="83">
        <f t="shared" si="11"/>
        <v>75.79189582168252</v>
      </c>
    </row>
    <row r="39" spans="1:19" s="84" customFormat="1" ht="15">
      <c r="A39" s="75">
        <v>12</v>
      </c>
      <c r="B39" s="76" t="s">
        <v>30</v>
      </c>
      <c r="C39" s="295">
        <v>4362</v>
      </c>
      <c r="D39" s="233">
        <v>295120.24</v>
      </c>
      <c r="E39" s="77">
        <v>19252</v>
      </c>
      <c r="F39" s="79"/>
      <c r="G39" s="296">
        <v>16308</v>
      </c>
      <c r="H39" s="80">
        <v>254</v>
      </c>
      <c r="I39" s="80">
        <v>18</v>
      </c>
      <c r="J39" s="80"/>
      <c r="K39" s="80"/>
      <c r="L39" s="81"/>
      <c r="M39" s="221">
        <v>127626.413</v>
      </c>
      <c r="N39" s="222">
        <v>494995.17</v>
      </c>
      <c r="O39" s="82">
        <f t="shared" si="12"/>
        <v>1527111</v>
      </c>
      <c r="P39" s="88">
        <f t="shared" si="13"/>
        <v>29114951.0352</v>
      </c>
      <c r="Q39" s="89">
        <f t="shared" si="9"/>
        <v>30642062.0352</v>
      </c>
      <c r="R39" s="224">
        <f t="shared" si="10"/>
        <v>7024.773506464924</v>
      </c>
      <c r="S39" s="225">
        <f t="shared" si="11"/>
        <v>67.65709307657038</v>
      </c>
    </row>
    <row r="40" spans="1:19" s="84" customFormat="1" ht="15">
      <c r="A40" s="75">
        <v>13</v>
      </c>
      <c r="B40" s="76" t="s">
        <v>31</v>
      </c>
      <c r="C40" s="295">
        <v>10488</v>
      </c>
      <c r="D40" s="297">
        <v>826241.15</v>
      </c>
      <c r="E40" s="77">
        <v>50099</v>
      </c>
      <c r="F40" s="79">
        <v>202</v>
      </c>
      <c r="G40" s="296">
        <v>45741</v>
      </c>
      <c r="H40" s="80">
        <v>742</v>
      </c>
      <c r="I40" s="80">
        <v>1</v>
      </c>
      <c r="J40" s="80"/>
      <c r="K40" s="80"/>
      <c r="L40" s="81"/>
      <c r="M40" s="298">
        <v>1028161.662</v>
      </c>
      <c r="N40" s="299">
        <v>3680112.16</v>
      </c>
      <c r="O40" s="82">
        <f t="shared" si="12"/>
        <v>4296866.5200000005</v>
      </c>
      <c r="P40" s="82">
        <f t="shared" si="13"/>
        <v>81533889.222</v>
      </c>
      <c r="Q40" s="223">
        <f>O40+P40</f>
        <v>85830755.742</v>
      </c>
      <c r="R40" s="294">
        <f t="shared" si="10"/>
        <v>8183.710501716247</v>
      </c>
      <c r="S40" s="300">
        <f t="shared" si="11"/>
        <v>78.77966723874904</v>
      </c>
    </row>
    <row r="41" spans="1:19" ht="15">
      <c r="A41" s="75">
        <v>14</v>
      </c>
      <c r="B41" s="76" t="s">
        <v>32</v>
      </c>
      <c r="C41" s="295">
        <v>334</v>
      </c>
      <c r="D41" s="233">
        <v>31104.15</v>
      </c>
      <c r="E41" s="77">
        <v>1292</v>
      </c>
      <c r="F41" s="79"/>
      <c r="G41" s="296">
        <v>1213</v>
      </c>
      <c r="H41" s="80">
        <v>25</v>
      </c>
      <c r="I41" s="80"/>
      <c r="J41" s="80"/>
      <c r="K41" s="80"/>
      <c r="L41" s="81"/>
      <c r="M41" s="221">
        <v>13474.994</v>
      </c>
      <c r="N41" s="299">
        <v>54428.55</v>
      </c>
      <c r="O41" s="82">
        <f t="shared" si="12"/>
        <v>114449.82</v>
      </c>
      <c r="P41" s="88">
        <f>(D41*15.58)*6+O41</f>
        <v>3022065.7619999996</v>
      </c>
      <c r="Q41" s="223">
        <f>O41+P41</f>
        <v>3136515.5819999995</v>
      </c>
      <c r="R41" s="224">
        <f t="shared" si="10"/>
        <v>9390.765215568861</v>
      </c>
      <c r="S41" s="225">
        <f t="shared" si="11"/>
        <v>93.12619760479042</v>
      </c>
    </row>
    <row r="42" spans="1:19" ht="15">
      <c r="A42" s="75">
        <v>15</v>
      </c>
      <c r="B42" s="76" t="s">
        <v>33</v>
      </c>
      <c r="C42" s="80">
        <v>295</v>
      </c>
      <c r="D42" s="301">
        <v>16330.18</v>
      </c>
      <c r="E42" s="77">
        <v>1198</v>
      </c>
      <c r="F42" s="79"/>
      <c r="G42" s="80">
        <v>943</v>
      </c>
      <c r="H42" s="296">
        <v>23</v>
      </c>
      <c r="I42" s="296">
        <v>18</v>
      </c>
      <c r="J42" s="296"/>
      <c r="K42" s="296"/>
      <c r="L42" s="81"/>
      <c r="M42" s="221">
        <v>13641.166</v>
      </c>
      <c r="N42" s="222">
        <v>51204.28</v>
      </c>
      <c r="O42" s="82">
        <f t="shared" si="12"/>
        <v>90736.62</v>
      </c>
      <c r="P42" s="82">
        <f>(D42*15.58)*6+O42</f>
        <v>1617281.8464000002</v>
      </c>
      <c r="Q42" s="223">
        <f t="shared" si="9"/>
        <v>1708018.4664000003</v>
      </c>
      <c r="R42" s="90">
        <f t="shared" si="10"/>
        <v>5789.893106440679</v>
      </c>
      <c r="S42" s="284">
        <f t="shared" si="11"/>
        <v>55.35654237288136</v>
      </c>
    </row>
    <row r="43" spans="1:19" ht="15">
      <c r="A43" s="276"/>
      <c r="B43" s="287" t="s">
        <v>34</v>
      </c>
      <c r="C43" s="288">
        <f>SUM(C28:C42)</f>
        <v>140595</v>
      </c>
      <c r="D43" s="289">
        <f aca="true" t="shared" si="14" ref="D43:L43">SUM(D28:D42)</f>
        <v>8652432.026</v>
      </c>
      <c r="E43" s="288">
        <f t="shared" si="14"/>
        <v>487124</v>
      </c>
      <c r="F43" s="288">
        <f t="shared" si="14"/>
        <v>454</v>
      </c>
      <c r="G43" s="288">
        <f t="shared" si="14"/>
        <v>420336</v>
      </c>
      <c r="H43" s="288">
        <f t="shared" si="14"/>
        <v>30596</v>
      </c>
      <c r="I43" s="288">
        <f t="shared" si="14"/>
        <v>2324</v>
      </c>
      <c r="J43" s="288">
        <f t="shared" si="14"/>
        <v>2</v>
      </c>
      <c r="K43" s="288">
        <f t="shared" si="14"/>
        <v>7</v>
      </c>
      <c r="L43" s="288">
        <f t="shared" si="14"/>
        <v>0</v>
      </c>
      <c r="M43" s="290">
        <f>SUM(M28:M42)</f>
        <v>7229313.225</v>
      </c>
      <c r="N43" s="289">
        <f>SUM(N28:N42)</f>
        <v>26875309.270000003</v>
      </c>
      <c r="O43" s="291">
        <f>SUM(O28:O42)</f>
        <v>43262274.71999999</v>
      </c>
      <c r="P43" s="291">
        <f>SUM(P28:P42)</f>
        <v>843028287.0180002</v>
      </c>
      <c r="Q43" s="291">
        <f>SUM(Q28:Q42)</f>
        <v>886290561.7380002</v>
      </c>
      <c r="R43" s="289">
        <f>Q43/C43</f>
        <v>6303.855483751201</v>
      </c>
      <c r="S43" s="289">
        <f t="shared" si="11"/>
        <v>61.54153437888972</v>
      </c>
    </row>
    <row r="44" spans="2:21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O44" s="9"/>
      <c r="P44" s="9"/>
      <c r="Q44" s="9"/>
      <c r="R44" s="9"/>
      <c r="S44" s="9"/>
      <c r="U44" s="1">
        <v>3</v>
      </c>
    </row>
    <row r="45" spans="1:19" ht="30" customHeight="1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</row>
    <row r="46" spans="1:19" ht="24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</row>
    <row r="47" spans="1:19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</row>
    <row r="48" spans="1:19" s="84" customFormat="1" ht="15">
      <c r="A48" s="75">
        <v>1</v>
      </c>
      <c r="B48" s="76" t="s">
        <v>19</v>
      </c>
      <c r="C48" s="77">
        <v>23669</v>
      </c>
      <c r="D48" s="78">
        <v>2847876.83</v>
      </c>
      <c r="E48" s="77">
        <v>86056</v>
      </c>
      <c r="F48" s="79"/>
      <c r="G48" s="79">
        <v>49740</v>
      </c>
      <c r="H48" s="80">
        <v>36316</v>
      </c>
      <c r="I48" s="85"/>
      <c r="J48" s="85"/>
      <c r="K48" s="85"/>
      <c r="L48" s="81">
        <f>C48</f>
        <v>23669</v>
      </c>
      <c r="M48" s="86">
        <v>1162049.56</v>
      </c>
      <c r="N48" s="87">
        <v>4332124.75</v>
      </c>
      <c r="O48" s="82">
        <f aca="true" t="shared" si="15" ref="O48:O61">(F48*10.15+G48*15.19+H48*25.98+I48*11.17+J48*5.08+K48*1.98)*6</f>
        <v>10194241.68</v>
      </c>
      <c r="P48" s="88">
        <f>(D48*15.58)*6+O48</f>
        <v>276413767.7484</v>
      </c>
      <c r="Q48" s="89">
        <f>O48+P48</f>
        <v>286608009.4284</v>
      </c>
      <c r="R48" s="90">
        <f aca="true" t="shared" si="16" ref="R48:R63">Q48/C48</f>
        <v>12109.003736042925</v>
      </c>
      <c r="S48" s="83">
        <f aca="true" t="shared" si="17" ref="S48:S63">D48/C48</f>
        <v>120.32096117284212</v>
      </c>
    </row>
    <row r="49" spans="1:19" s="84" customFormat="1" ht="15">
      <c r="A49" s="75">
        <v>2</v>
      </c>
      <c r="B49" s="76" t="s">
        <v>20</v>
      </c>
      <c r="C49" s="77">
        <v>5300</v>
      </c>
      <c r="D49" s="78">
        <v>507511.71</v>
      </c>
      <c r="E49" s="77">
        <v>20136</v>
      </c>
      <c r="F49" s="79"/>
      <c r="G49" s="79">
        <v>19049</v>
      </c>
      <c r="H49" s="80">
        <v>935</v>
      </c>
      <c r="I49" s="80">
        <v>0</v>
      </c>
      <c r="J49" s="80">
        <v>0</v>
      </c>
      <c r="K49" s="80">
        <v>0</v>
      </c>
      <c r="L49" s="81">
        <f>C49</f>
        <v>5300</v>
      </c>
      <c r="M49" s="221">
        <v>356475.11</v>
      </c>
      <c r="N49" s="222">
        <v>1308175.08</v>
      </c>
      <c r="O49" s="82">
        <f t="shared" si="15"/>
        <v>1881873.66</v>
      </c>
      <c r="P49" s="82">
        <v>49126542.575</v>
      </c>
      <c r="Q49" s="223">
        <f>O49+P49</f>
        <v>51008416.235</v>
      </c>
      <c r="R49" s="90">
        <f t="shared" si="16"/>
        <v>9624.229478301886</v>
      </c>
      <c r="S49" s="83">
        <f>D49/C49</f>
        <v>95.75692641509434</v>
      </c>
    </row>
    <row r="50" spans="1:19" s="84" customFormat="1" ht="15">
      <c r="A50" s="75">
        <v>3</v>
      </c>
      <c r="B50" s="76" t="s">
        <v>21</v>
      </c>
      <c r="C50" s="85">
        <v>8613</v>
      </c>
      <c r="D50" s="293">
        <v>1027765.97</v>
      </c>
      <c r="E50" s="77">
        <v>42393</v>
      </c>
      <c r="F50" s="79"/>
      <c r="G50" s="80">
        <v>36653</v>
      </c>
      <c r="H50" s="80">
        <v>5395</v>
      </c>
      <c r="I50" s="80">
        <v>712</v>
      </c>
      <c r="J50" s="80"/>
      <c r="K50" s="80">
        <v>15</v>
      </c>
      <c r="L50" s="81">
        <f aca="true" t="shared" si="18" ref="L50:L61">C50</f>
        <v>8613</v>
      </c>
      <c r="M50" s="221">
        <v>446217.91</v>
      </c>
      <c r="N50" s="222">
        <v>1663973.64</v>
      </c>
      <c r="O50" s="82">
        <f t="shared" si="15"/>
        <v>4229423.459999999</v>
      </c>
      <c r="P50" s="88">
        <f>(D50*15.58)*6+O50</f>
        <v>100304986.33559999</v>
      </c>
      <c r="Q50" s="89">
        <f>O50+P50</f>
        <v>104534409.79559998</v>
      </c>
      <c r="R50" s="90">
        <f t="shared" si="16"/>
        <v>12136.817577568789</v>
      </c>
      <c r="S50" s="83">
        <f t="shared" si="17"/>
        <v>119.32729246487867</v>
      </c>
    </row>
    <row r="51" spans="1:19" s="84" customFormat="1" ht="15">
      <c r="A51" s="75">
        <v>4</v>
      </c>
      <c r="B51" s="76" t="s">
        <v>22</v>
      </c>
      <c r="C51" s="77">
        <v>14741</v>
      </c>
      <c r="D51" s="78">
        <v>1728096.39</v>
      </c>
      <c r="E51" s="77">
        <v>71468</v>
      </c>
      <c r="F51" s="79"/>
      <c r="G51" s="79">
        <v>58983</v>
      </c>
      <c r="H51" s="80">
        <v>10785</v>
      </c>
      <c r="I51" s="80">
        <v>1198</v>
      </c>
      <c r="J51" s="80"/>
      <c r="K51" s="234"/>
      <c r="L51" s="81">
        <f t="shared" si="18"/>
        <v>14741</v>
      </c>
      <c r="M51" s="221">
        <v>1489798.31</v>
      </c>
      <c r="N51" s="222">
        <v>5551529.13</v>
      </c>
      <c r="O51" s="88">
        <f t="shared" si="15"/>
        <v>7137166.38</v>
      </c>
      <c r="P51" s="88">
        <f aca="true" t="shared" si="19" ref="P51:P62">(D51*15.58)*6+O51</f>
        <v>168679616.91719997</v>
      </c>
      <c r="Q51" s="89">
        <f aca="true" t="shared" si="20" ref="Q51:Q62">O51+P51</f>
        <v>175816783.29719996</v>
      </c>
      <c r="R51" s="90">
        <f t="shared" si="16"/>
        <v>11927.059446251948</v>
      </c>
      <c r="S51" s="83">
        <f t="shared" si="17"/>
        <v>117.23060782850553</v>
      </c>
    </row>
    <row r="52" spans="1:19" s="84" customFormat="1" ht="15">
      <c r="A52" s="75">
        <v>5</v>
      </c>
      <c r="B52" s="76" t="s">
        <v>23</v>
      </c>
      <c r="C52" s="77">
        <v>17759</v>
      </c>
      <c r="D52" s="78">
        <v>1934902.19</v>
      </c>
      <c r="E52" s="77">
        <v>81812</v>
      </c>
      <c r="F52" s="79">
        <v>6</v>
      </c>
      <c r="G52" s="79">
        <v>80033</v>
      </c>
      <c r="H52" s="80">
        <v>1629</v>
      </c>
      <c r="I52" s="237"/>
      <c r="J52" s="237"/>
      <c r="K52" s="237"/>
      <c r="L52" s="81">
        <f t="shared" si="18"/>
        <v>17759</v>
      </c>
      <c r="M52" s="238">
        <v>777493.505</v>
      </c>
      <c r="N52" s="239">
        <v>2871614.57</v>
      </c>
      <c r="O52" s="82">
        <f t="shared" si="15"/>
        <v>7548501.539999999</v>
      </c>
      <c r="P52" s="82">
        <f t="shared" si="19"/>
        <v>188423158.26119998</v>
      </c>
      <c r="Q52" s="223">
        <f t="shared" si="20"/>
        <v>195971659.80119997</v>
      </c>
      <c r="R52" s="224">
        <f t="shared" si="16"/>
        <v>11035.061647682864</v>
      </c>
      <c r="S52" s="83">
        <f t="shared" si="17"/>
        <v>108.95333014246297</v>
      </c>
    </row>
    <row r="53" spans="1:19" s="84" customFormat="1" ht="15">
      <c r="A53" s="75">
        <v>6</v>
      </c>
      <c r="B53" s="76" t="s">
        <v>24</v>
      </c>
      <c r="C53" s="77">
        <v>8483</v>
      </c>
      <c r="D53" s="277">
        <v>1154868.225</v>
      </c>
      <c r="E53" s="77">
        <v>47145</v>
      </c>
      <c r="F53" s="234"/>
      <c r="G53" s="79">
        <v>46768</v>
      </c>
      <c r="H53" s="80">
        <v>5</v>
      </c>
      <c r="I53" s="80"/>
      <c r="J53" s="80"/>
      <c r="K53" s="80"/>
      <c r="L53" s="81">
        <f t="shared" si="18"/>
        <v>8483</v>
      </c>
      <c r="M53" s="235">
        <v>614489.314</v>
      </c>
      <c r="N53" s="236">
        <v>2308927.92</v>
      </c>
      <c r="O53" s="82">
        <f t="shared" si="15"/>
        <v>4263214.92</v>
      </c>
      <c r="P53" s="88">
        <f t="shared" si="19"/>
        <v>112220296.59300001</v>
      </c>
      <c r="Q53" s="223">
        <f t="shared" si="20"/>
        <v>116483511.51300001</v>
      </c>
      <c r="R53" s="224">
        <f t="shared" si="16"/>
        <v>13731.405341624426</v>
      </c>
      <c r="S53" s="225">
        <f t="shared" si="17"/>
        <v>136.13912825651303</v>
      </c>
    </row>
    <row r="54" spans="1:19" s="84" customFormat="1" ht="15">
      <c r="A54" s="75">
        <v>7</v>
      </c>
      <c r="B54" s="76" t="s">
        <v>25</v>
      </c>
      <c r="C54" s="77">
        <v>9204</v>
      </c>
      <c r="D54" s="219">
        <v>1198569.92</v>
      </c>
      <c r="E54" s="79">
        <v>43035</v>
      </c>
      <c r="F54" s="80">
        <v>3</v>
      </c>
      <c r="G54" s="80">
        <v>27063</v>
      </c>
      <c r="H54" s="80">
        <v>15552</v>
      </c>
      <c r="I54" s="80">
        <v>1324</v>
      </c>
      <c r="J54" s="80"/>
      <c r="K54" s="80"/>
      <c r="L54" s="81">
        <v>9207</v>
      </c>
      <c r="M54" s="221">
        <v>314558.45</v>
      </c>
      <c r="N54" s="222">
        <v>1213187.31</v>
      </c>
      <c r="O54" s="82">
        <f t="shared" si="15"/>
        <v>4979684.76</v>
      </c>
      <c r="P54" s="82">
        <f t="shared" si="19"/>
        <v>117022000.8816</v>
      </c>
      <c r="Q54" s="223">
        <f t="shared" si="20"/>
        <v>122001685.64160001</v>
      </c>
      <c r="R54" s="224">
        <f t="shared" si="16"/>
        <v>13255.289617731423</v>
      </c>
      <c r="S54" s="225">
        <f t="shared" si="17"/>
        <v>130.22272055627988</v>
      </c>
    </row>
    <row r="55" spans="1:19" s="84" customFormat="1" ht="15">
      <c r="A55" s="75">
        <v>8</v>
      </c>
      <c r="B55" s="76" t="s">
        <v>26</v>
      </c>
      <c r="C55" s="77">
        <v>8475</v>
      </c>
      <c r="D55" s="277">
        <v>696110.117</v>
      </c>
      <c r="E55" s="77">
        <v>36369</v>
      </c>
      <c r="F55" s="79">
        <v>6</v>
      </c>
      <c r="G55" s="79">
        <v>23911</v>
      </c>
      <c r="H55" s="80">
        <v>11443</v>
      </c>
      <c r="I55" s="80">
        <v>1295</v>
      </c>
      <c r="J55" s="80"/>
      <c r="K55" s="80">
        <v>93</v>
      </c>
      <c r="L55" s="81">
        <f t="shared" si="18"/>
        <v>8475</v>
      </c>
      <c r="M55" s="221">
        <v>204622.962</v>
      </c>
      <c r="N55" s="222">
        <v>801918.75</v>
      </c>
      <c r="O55" s="82">
        <f t="shared" si="15"/>
        <v>4051244.5200000005</v>
      </c>
      <c r="P55" s="82">
        <f t="shared" si="19"/>
        <v>69123618.25716</v>
      </c>
      <c r="Q55" s="223">
        <f t="shared" si="20"/>
        <v>73174862.77715999</v>
      </c>
      <c r="R55" s="283">
        <f t="shared" si="16"/>
        <v>8634.202097599999</v>
      </c>
      <c r="S55" s="284">
        <f t="shared" si="17"/>
        <v>82.13688696165191</v>
      </c>
    </row>
    <row r="56" spans="1:19" s="84" customFormat="1" ht="15">
      <c r="A56" s="75">
        <v>9</v>
      </c>
      <c r="B56" s="76" t="s">
        <v>27</v>
      </c>
      <c r="C56" s="77">
        <v>4636</v>
      </c>
      <c r="D56" s="78">
        <v>424333.5</v>
      </c>
      <c r="E56" s="77">
        <v>22959</v>
      </c>
      <c r="F56" s="79"/>
      <c r="G56" s="79">
        <v>22923</v>
      </c>
      <c r="H56" s="85"/>
      <c r="I56" s="85">
        <v>1720</v>
      </c>
      <c r="J56" s="85"/>
      <c r="K56" s="85">
        <v>6</v>
      </c>
      <c r="L56" s="81">
        <f t="shared" si="18"/>
        <v>4636</v>
      </c>
      <c r="M56" s="221">
        <v>95433.782</v>
      </c>
      <c r="N56" s="222">
        <v>394633.31</v>
      </c>
      <c r="O56" s="82">
        <f>(F56*10.15+G56*15.19+H56*25.98+I56*11.17+J56*5.08+K56*1.98)*6</f>
        <v>2204547.9000000004</v>
      </c>
      <c r="P56" s="82">
        <f>(D56*15.58)*6+O56</f>
        <v>41871243.48</v>
      </c>
      <c r="Q56" s="223">
        <f t="shared" si="20"/>
        <v>44075791.379999995</v>
      </c>
      <c r="R56" s="285">
        <f t="shared" si="16"/>
        <v>9507.288908541845</v>
      </c>
      <c r="S56" s="225">
        <f t="shared" si="17"/>
        <v>91.53009059534081</v>
      </c>
    </row>
    <row r="57" spans="1:19" s="84" customFormat="1" ht="15">
      <c r="A57" s="75">
        <v>10</v>
      </c>
      <c r="B57" s="76" t="s">
        <v>28</v>
      </c>
      <c r="C57" s="77">
        <v>2771</v>
      </c>
      <c r="D57" s="78">
        <v>325809</v>
      </c>
      <c r="E57" s="77">
        <v>12949</v>
      </c>
      <c r="F57" s="79"/>
      <c r="G57" s="79">
        <v>7106</v>
      </c>
      <c r="H57" s="80">
        <v>5562</v>
      </c>
      <c r="I57" s="80">
        <v>459</v>
      </c>
      <c r="J57" s="80">
        <v>9</v>
      </c>
      <c r="K57" s="80">
        <v>3</v>
      </c>
      <c r="L57" s="81">
        <f t="shared" si="18"/>
        <v>2771</v>
      </c>
      <c r="M57" s="221">
        <v>267162.656</v>
      </c>
      <c r="N57" s="222">
        <v>995435.36</v>
      </c>
      <c r="O57" s="82">
        <f>(F57*10.15+G57*15.19+H57*25.98+I57*11.17+J57*5.08+K57*1.98)*6</f>
        <v>1545717.54</v>
      </c>
      <c r="P57" s="82">
        <f>(D57*15.58)*6+O57</f>
        <v>32002342.86</v>
      </c>
      <c r="Q57" s="223">
        <f t="shared" si="20"/>
        <v>33548060.4</v>
      </c>
      <c r="R57" s="294">
        <f t="shared" si="16"/>
        <v>12106.842439552507</v>
      </c>
      <c r="S57" s="83">
        <f t="shared" si="17"/>
        <v>117.57813063875857</v>
      </c>
    </row>
    <row r="58" spans="1:19" s="84" customFormat="1" ht="15">
      <c r="A58" s="75">
        <v>11</v>
      </c>
      <c r="B58" s="76" t="s">
        <v>29</v>
      </c>
      <c r="C58" s="77">
        <v>10398</v>
      </c>
      <c r="D58" s="233">
        <v>1395659.248</v>
      </c>
      <c r="E58" s="77">
        <v>49141</v>
      </c>
      <c r="F58" s="79">
        <v>4</v>
      </c>
      <c r="G58" s="79">
        <v>48809</v>
      </c>
      <c r="H58" s="80">
        <v>180</v>
      </c>
      <c r="I58" s="80">
        <v>2</v>
      </c>
      <c r="J58" s="80"/>
      <c r="K58" s="80"/>
      <c r="L58" s="81">
        <f t="shared" si="18"/>
        <v>10398</v>
      </c>
      <c r="M58" s="221">
        <v>-123995.90199999994</v>
      </c>
      <c r="N58" s="222">
        <v>841920.97</v>
      </c>
      <c r="O58" s="82">
        <f>(F58*10.15+G58*15.19+H58*25.98+I58*11.17+J58*5.08+K58*1.98)*6</f>
        <v>4476888.3</v>
      </c>
      <c r="P58" s="88">
        <f>(D58*15.58)*6+O58</f>
        <v>134943114.80304</v>
      </c>
      <c r="Q58" s="89">
        <f t="shared" si="20"/>
        <v>139420003.10304</v>
      </c>
      <c r="R58" s="90">
        <f t="shared" si="16"/>
        <v>13408.34805761108</v>
      </c>
      <c r="S58" s="83">
        <f t="shared" si="17"/>
        <v>134.22381688786305</v>
      </c>
    </row>
    <row r="59" spans="1:19" s="84" customFormat="1" ht="15">
      <c r="A59" s="75">
        <v>12</v>
      </c>
      <c r="B59" s="76" t="s">
        <v>30</v>
      </c>
      <c r="C59" s="295">
        <v>7841</v>
      </c>
      <c r="D59" s="233">
        <v>802292.25</v>
      </c>
      <c r="E59" s="77">
        <v>32473</v>
      </c>
      <c r="F59" s="79"/>
      <c r="G59" s="296">
        <v>29939</v>
      </c>
      <c r="H59" s="80">
        <v>2389</v>
      </c>
      <c r="I59" s="80">
        <v>107</v>
      </c>
      <c r="J59" s="80"/>
      <c r="K59" s="80"/>
      <c r="L59" s="81">
        <f t="shared" si="18"/>
        <v>7841</v>
      </c>
      <c r="M59" s="221">
        <v>410689.143</v>
      </c>
      <c r="N59" s="222">
        <v>1524626.2</v>
      </c>
      <c r="O59" s="82">
        <f t="shared" si="15"/>
        <v>3108208.92</v>
      </c>
      <c r="P59" s="88">
        <f t="shared" si="19"/>
        <v>78106488.45</v>
      </c>
      <c r="Q59" s="89">
        <f t="shared" si="20"/>
        <v>81214697.37</v>
      </c>
      <c r="R59" s="224">
        <f t="shared" si="16"/>
        <v>10357.696386940443</v>
      </c>
      <c r="S59" s="225">
        <f t="shared" si="17"/>
        <v>102.32014411427114</v>
      </c>
    </row>
    <row r="60" spans="1:19" s="84" customFormat="1" ht="15">
      <c r="A60" s="75">
        <v>13</v>
      </c>
      <c r="B60" s="76" t="s">
        <v>31</v>
      </c>
      <c r="C60" s="295">
        <v>13512</v>
      </c>
      <c r="D60" s="233">
        <v>1747834.33</v>
      </c>
      <c r="E60" s="77">
        <v>69396</v>
      </c>
      <c r="F60" s="79">
        <v>390</v>
      </c>
      <c r="G60" s="296">
        <v>65545</v>
      </c>
      <c r="H60" s="80">
        <v>2988</v>
      </c>
      <c r="I60" s="80">
        <v>25</v>
      </c>
      <c r="J60" s="80"/>
      <c r="K60" s="80"/>
      <c r="L60" s="81">
        <f t="shared" si="18"/>
        <v>13512</v>
      </c>
      <c r="M60" s="298">
        <v>1691447.269</v>
      </c>
      <c r="N60" s="299">
        <v>6316661.97</v>
      </c>
      <c r="O60" s="82">
        <f t="shared" si="15"/>
        <v>6464967.24</v>
      </c>
      <c r="P60" s="82">
        <f t="shared" si="19"/>
        <v>169852520.4084</v>
      </c>
      <c r="Q60" s="223">
        <f t="shared" si="20"/>
        <v>176317487.6484</v>
      </c>
      <c r="R60" s="294">
        <f t="shared" si="16"/>
        <v>13048.95556900533</v>
      </c>
      <c r="S60" s="300">
        <f t="shared" si="17"/>
        <v>129.35422809354648</v>
      </c>
    </row>
    <row r="61" spans="1:19" s="84" customFormat="1" ht="15">
      <c r="A61" s="75">
        <v>14</v>
      </c>
      <c r="B61" s="76" t="s">
        <v>32</v>
      </c>
      <c r="C61" s="295">
        <v>4442</v>
      </c>
      <c r="D61" s="233">
        <v>504101.72</v>
      </c>
      <c r="E61" s="77">
        <v>20534</v>
      </c>
      <c r="F61" s="79"/>
      <c r="G61" s="296">
        <v>19995</v>
      </c>
      <c r="H61" s="80">
        <v>214</v>
      </c>
      <c r="I61" s="80"/>
      <c r="J61" s="80"/>
      <c r="K61" s="80"/>
      <c r="L61" s="81">
        <f t="shared" si="18"/>
        <v>4442</v>
      </c>
      <c r="M61" s="221">
        <v>196602.442</v>
      </c>
      <c r="N61" s="299">
        <v>744209.09</v>
      </c>
      <c r="O61" s="82">
        <f t="shared" si="15"/>
        <v>1855702.6199999996</v>
      </c>
      <c r="P61" s="88">
        <f t="shared" si="19"/>
        <v>48979131.40559999</v>
      </c>
      <c r="Q61" s="223">
        <f t="shared" si="20"/>
        <v>50834834.02559999</v>
      </c>
      <c r="R61" s="224">
        <f t="shared" si="16"/>
        <v>11444.131928320574</v>
      </c>
      <c r="S61" s="225">
        <f t="shared" si="17"/>
        <v>113.48530391715443</v>
      </c>
    </row>
    <row r="62" spans="1:19" ht="15">
      <c r="A62" s="75">
        <v>15</v>
      </c>
      <c r="B62" s="76" t="s">
        <v>33</v>
      </c>
      <c r="C62" s="80">
        <v>2057</v>
      </c>
      <c r="D62" s="301">
        <v>202920.737</v>
      </c>
      <c r="E62" s="77">
        <v>9333</v>
      </c>
      <c r="F62" s="79">
        <v>15</v>
      </c>
      <c r="G62" s="80">
        <v>8062</v>
      </c>
      <c r="H62" s="296">
        <v>713</v>
      </c>
      <c r="I62" s="296">
        <v>195</v>
      </c>
      <c r="J62" s="296"/>
      <c r="K62" s="296">
        <v>47</v>
      </c>
      <c r="L62" s="81">
        <f>C62</f>
        <v>2057</v>
      </c>
      <c r="M62" s="221">
        <v>55875.808</v>
      </c>
      <c r="N62" s="222">
        <v>211088.81</v>
      </c>
      <c r="O62" s="82">
        <f>(F62*10.15+G62*15.19+H62*25.98+I62*11.17+J62*5.08+K62*1.98)*6</f>
        <v>860453.8799999999</v>
      </c>
      <c r="P62" s="82">
        <f t="shared" si="19"/>
        <v>19829484.37476</v>
      </c>
      <c r="Q62" s="223">
        <f t="shared" si="20"/>
        <v>20689938.254759997</v>
      </c>
      <c r="R62" s="90">
        <f t="shared" si="16"/>
        <v>10058.307367408846</v>
      </c>
      <c r="S62" s="284">
        <f t="shared" si="17"/>
        <v>98.64887554691298</v>
      </c>
    </row>
    <row r="63" spans="1:19" ht="15">
      <c r="A63" s="276"/>
      <c r="B63" s="287" t="s">
        <v>34</v>
      </c>
      <c r="C63" s="288">
        <f>SUM(C48:C62)</f>
        <v>141901</v>
      </c>
      <c r="D63" s="289">
        <f aca="true" t="shared" si="21" ref="D63:L63">SUM(D48:D62)</f>
        <v>16498652.137</v>
      </c>
      <c r="E63" s="288">
        <f t="shared" si="21"/>
        <v>645199</v>
      </c>
      <c r="F63" s="288">
        <f t="shared" si="21"/>
        <v>424</v>
      </c>
      <c r="G63" s="288">
        <f t="shared" si="21"/>
        <v>544579</v>
      </c>
      <c r="H63" s="288">
        <f t="shared" si="21"/>
        <v>94106</v>
      </c>
      <c r="I63" s="288">
        <f t="shared" si="21"/>
        <v>7037</v>
      </c>
      <c r="J63" s="288">
        <f t="shared" si="21"/>
        <v>9</v>
      </c>
      <c r="K63" s="288">
        <f t="shared" si="21"/>
        <v>164</v>
      </c>
      <c r="L63" s="288">
        <f t="shared" si="21"/>
        <v>141904</v>
      </c>
      <c r="M63" s="290">
        <f>SUM(M48:M62)</f>
        <v>7958920.319000001</v>
      </c>
      <c r="N63" s="289">
        <f>SUM(N48:N62)</f>
        <v>31080026.859999992</v>
      </c>
      <c r="O63" s="291">
        <f>SUM(O48:O62)</f>
        <v>64801837.32</v>
      </c>
      <c r="P63" s="291">
        <f>SUM(P48:P62)</f>
        <v>1606898313.35096</v>
      </c>
      <c r="Q63" s="291">
        <f>SUM(Q48:Q62)</f>
        <v>1671700150.6709604</v>
      </c>
      <c r="R63" s="289">
        <f t="shared" si="16"/>
        <v>11780.749611848827</v>
      </c>
      <c r="S63" s="289">
        <f t="shared" si="17"/>
        <v>116.2687517142233</v>
      </c>
    </row>
    <row r="65" spans="15:19" ht="15">
      <c r="O65" s="271"/>
      <c r="P65" s="271"/>
      <c r="Q65" s="271"/>
      <c r="R65" s="271"/>
      <c r="S65" s="271"/>
    </row>
    <row r="68" ht="15">
      <c r="M68" s="240"/>
    </row>
  </sheetData>
  <sheetProtection/>
  <mergeCells count="41">
    <mergeCell ref="O45:P45"/>
    <mergeCell ref="Q45:Q46"/>
    <mergeCell ref="R45:R46"/>
    <mergeCell ref="S45:S46"/>
    <mergeCell ref="R25:R26"/>
    <mergeCell ref="S25:S26"/>
    <mergeCell ref="O25:P25"/>
    <mergeCell ref="Q25:Q26"/>
    <mergeCell ref="A45:A46"/>
    <mergeCell ref="B45:B46"/>
    <mergeCell ref="C45:C46"/>
    <mergeCell ref="D45:D46"/>
    <mergeCell ref="F45:H45"/>
    <mergeCell ref="I45:I46"/>
    <mergeCell ref="J45:J46"/>
    <mergeCell ref="K45:K46"/>
    <mergeCell ref="I25:I26"/>
    <mergeCell ref="J25:J26"/>
    <mergeCell ref="K25:K26"/>
    <mergeCell ref="L25:N25"/>
    <mergeCell ref="L45:N4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68"/>
  <sheetViews>
    <sheetView zoomScale="91" zoomScaleNormal="91" zoomScalePageLayoutView="0" workbookViewId="0" topLeftCell="A1">
      <selection activeCell="C67" sqref="C67"/>
    </sheetView>
  </sheetViews>
  <sheetFormatPr defaultColWidth="9.140625" defaultRowHeight="15"/>
  <cols>
    <col min="1" max="1" width="4.421875" style="1" customWidth="1"/>
    <col min="2" max="2" width="33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55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19" s="84" customFormat="1" ht="16.5" customHeight="1">
      <c r="A7" s="75">
        <v>1</v>
      </c>
      <c r="B7" s="76" t="s">
        <v>19</v>
      </c>
      <c r="C7" s="77">
        <f aca="true" t="shared" si="0" ref="C7:K21">C28+C48</f>
        <v>78168</v>
      </c>
      <c r="D7" s="78">
        <f t="shared" si="0"/>
        <v>5619505.02</v>
      </c>
      <c r="E7" s="77">
        <f t="shared" si="0"/>
        <v>207277</v>
      </c>
      <c r="F7" s="79">
        <f t="shared" si="0"/>
        <v>245</v>
      </c>
      <c r="G7" s="79">
        <f t="shared" si="0"/>
        <v>152161</v>
      </c>
      <c r="H7" s="80">
        <f t="shared" si="0"/>
        <v>55116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1">
        <f>L48</f>
        <v>23719</v>
      </c>
      <c r="M7" s="86">
        <f>M28+M48</f>
        <v>4594920.062</v>
      </c>
      <c r="N7" s="87">
        <f>N28+N48</f>
        <v>17105853.689999998</v>
      </c>
      <c r="O7" s="82">
        <f aca="true" t="shared" si="1" ref="O7:O20">(F7*10.15+G7*15.19+H7*25.98+I7*11.17+J7*5.08+K7*1.98)*6</f>
        <v>22474356.119999997</v>
      </c>
      <c r="P7" s="88">
        <f>(D7*15.58)*6+O7</f>
        <v>547785685.3895999</v>
      </c>
      <c r="Q7" s="89">
        <f>O7+P7</f>
        <v>570260041.5095999</v>
      </c>
      <c r="R7" s="90">
        <f aca="true" t="shared" si="2" ref="R7:R22">Q7/C7</f>
        <v>7295.313190942584</v>
      </c>
      <c r="S7" s="83">
        <f aca="true" t="shared" si="3" ref="S7:S22">D7/C7</f>
        <v>71.89009594719066</v>
      </c>
    </row>
    <row r="8" spans="1:22" s="84" customFormat="1" ht="16.5" customHeight="1">
      <c r="A8" s="75">
        <v>2</v>
      </c>
      <c r="B8" s="76" t="s">
        <v>20</v>
      </c>
      <c r="C8" s="77">
        <f t="shared" si="0"/>
        <v>10663</v>
      </c>
      <c r="D8" s="277">
        <f t="shared" si="0"/>
        <v>765070.436</v>
      </c>
      <c r="E8" s="77">
        <f t="shared" si="0"/>
        <v>34595</v>
      </c>
      <c r="F8" s="79">
        <f t="shared" si="0"/>
        <v>1</v>
      </c>
      <c r="G8" s="79">
        <f t="shared" si="0"/>
        <v>30410</v>
      </c>
      <c r="H8" s="80">
        <f t="shared" si="0"/>
        <v>1378</v>
      </c>
      <c r="I8" s="85">
        <f t="shared" si="0"/>
        <v>0</v>
      </c>
      <c r="J8" s="85">
        <f t="shared" si="0"/>
        <v>0</v>
      </c>
      <c r="K8" s="85">
        <f t="shared" si="0"/>
        <v>0</v>
      </c>
      <c r="L8" s="81">
        <f aca="true" t="shared" si="4" ref="L8:L21">L49</f>
        <v>5315</v>
      </c>
      <c r="M8" s="86">
        <f aca="true" t="shared" si="5" ref="M8:N21">M29+M49</f>
        <v>488240.37</v>
      </c>
      <c r="N8" s="87">
        <f t="shared" si="5"/>
        <v>1791138.79</v>
      </c>
      <c r="O8" s="82">
        <f>(F8*10.15+G8*15.19+H8*25.98+I8*11.17+J8*5.08+K8*1.98)*6</f>
        <v>2986430.94</v>
      </c>
      <c r="P8" s="82">
        <v>65312008.829</v>
      </c>
      <c r="Q8" s="223">
        <f>O8+P8</f>
        <v>68298439.76900001</v>
      </c>
      <c r="R8" s="90">
        <f t="shared" si="2"/>
        <v>6405.180509143769</v>
      </c>
      <c r="S8" s="83">
        <f>D8/C8</f>
        <v>71.7500174434962</v>
      </c>
      <c r="T8" s="278"/>
      <c r="U8" s="278"/>
      <c r="V8" s="278"/>
    </row>
    <row r="9" spans="1:23" s="84" customFormat="1" ht="16.5" customHeight="1">
      <c r="A9" s="75">
        <v>3</v>
      </c>
      <c r="B9" s="76" t="s">
        <v>21</v>
      </c>
      <c r="C9" s="77">
        <f t="shared" si="0"/>
        <v>14109</v>
      </c>
      <c r="D9" s="78">
        <f t="shared" si="0"/>
        <v>1452702.66</v>
      </c>
      <c r="E9" s="77">
        <f t="shared" si="0"/>
        <v>68679</v>
      </c>
      <c r="F9" s="79">
        <f t="shared" si="0"/>
        <v>0</v>
      </c>
      <c r="G9" s="79">
        <f t="shared" si="0"/>
        <v>57752</v>
      </c>
      <c r="H9" s="80">
        <f t="shared" si="0"/>
        <v>6453</v>
      </c>
      <c r="I9" s="85">
        <f t="shared" si="0"/>
        <v>1038</v>
      </c>
      <c r="J9" s="85">
        <f t="shared" si="0"/>
        <v>1</v>
      </c>
      <c r="K9" s="85">
        <f t="shared" si="0"/>
        <v>15</v>
      </c>
      <c r="L9" s="81">
        <f t="shared" si="4"/>
        <v>8756</v>
      </c>
      <c r="M9" s="86">
        <f t="shared" si="5"/>
        <v>1446804.682</v>
      </c>
      <c r="N9" s="86">
        <f t="shared" si="5"/>
        <v>5384626.619999999</v>
      </c>
      <c r="O9" s="82">
        <f t="shared" si="1"/>
        <v>6339186.36</v>
      </c>
      <c r="P9" s="88">
        <f>(D9*15.58)*6+O9</f>
        <v>142137831.01680002</v>
      </c>
      <c r="Q9" s="89">
        <f>O9+P9</f>
        <v>148477017.37680003</v>
      </c>
      <c r="R9" s="90">
        <f t="shared" si="2"/>
        <v>10523.567749436532</v>
      </c>
      <c r="S9" s="83">
        <f t="shared" si="3"/>
        <v>102.9628364873485</v>
      </c>
      <c r="T9" s="279"/>
      <c r="U9" s="280"/>
      <c r="V9" s="281"/>
      <c r="W9" s="282"/>
    </row>
    <row r="10" spans="1:22" s="84" customFormat="1" ht="16.5" customHeight="1">
      <c r="A10" s="75">
        <v>4</v>
      </c>
      <c r="B10" s="76" t="s">
        <v>22</v>
      </c>
      <c r="C10" s="77">
        <f t="shared" si="0"/>
        <v>25366</v>
      </c>
      <c r="D10" s="277">
        <f t="shared" si="0"/>
        <v>2458585.87</v>
      </c>
      <c r="E10" s="77">
        <f t="shared" si="0"/>
        <v>117543</v>
      </c>
      <c r="F10" s="79">
        <f t="shared" si="0"/>
        <v>0</v>
      </c>
      <c r="G10" s="79">
        <f t="shared" si="0"/>
        <v>98434</v>
      </c>
      <c r="H10" s="80">
        <f t="shared" si="0"/>
        <v>13274</v>
      </c>
      <c r="I10" s="85">
        <f t="shared" si="0"/>
        <v>1848</v>
      </c>
      <c r="J10" s="85">
        <f t="shared" si="0"/>
        <v>0</v>
      </c>
      <c r="K10" s="85">
        <f t="shared" si="0"/>
        <v>0</v>
      </c>
      <c r="L10" s="81">
        <f t="shared" si="4"/>
        <v>14767</v>
      </c>
      <c r="M10" s="87">
        <f t="shared" si="5"/>
        <v>2845960.423</v>
      </c>
      <c r="N10" s="87">
        <f t="shared" si="5"/>
        <v>10593618.219999999</v>
      </c>
      <c r="O10" s="88">
        <f>(F10*10.15+G10*15.19+H10*25.98+I10*11.17+J10*5.08+K10*1.98)*6</f>
        <v>11164278.84</v>
      </c>
      <c r="P10" s="88">
        <f aca="true" t="shared" si="6" ref="P10:P21">(D10*15.58)*6+O10</f>
        <v>240992885.96760002</v>
      </c>
      <c r="Q10" s="89">
        <f aca="true" t="shared" si="7" ref="Q10:Q16">O10+P10</f>
        <v>252157164.80760002</v>
      </c>
      <c r="R10" s="90">
        <f t="shared" si="2"/>
        <v>9940.753954411417</v>
      </c>
      <c r="S10" s="83">
        <f t="shared" si="3"/>
        <v>96.92446069541907</v>
      </c>
      <c r="T10" s="278"/>
      <c r="U10" s="278"/>
      <c r="V10" s="278"/>
    </row>
    <row r="11" spans="1:22" s="84" customFormat="1" ht="16.5" customHeight="1">
      <c r="A11" s="75">
        <v>5</v>
      </c>
      <c r="B11" s="76" t="s">
        <v>23</v>
      </c>
      <c r="C11" s="77">
        <f t="shared" si="0"/>
        <v>32900</v>
      </c>
      <c r="D11" s="78">
        <f t="shared" si="0"/>
        <v>2921677.05</v>
      </c>
      <c r="E11" s="77">
        <f t="shared" si="0"/>
        <v>144241</v>
      </c>
      <c r="F11" s="79">
        <f t="shared" si="0"/>
        <v>6</v>
      </c>
      <c r="G11" s="79">
        <f t="shared" si="0"/>
        <v>136898</v>
      </c>
      <c r="H11" s="80">
        <f t="shared" si="0"/>
        <v>2319</v>
      </c>
      <c r="I11" s="85">
        <f t="shared" si="0"/>
        <v>0</v>
      </c>
      <c r="J11" s="85">
        <f t="shared" si="0"/>
        <v>0</v>
      </c>
      <c r="K11" s="85">
        <f t="shared" si="0"/>
        <v>0</v>
      </c>
      <c r="L11" s="81">
        <f t="shared" si="4"/>
        <v>17811</v>
      </c>
      <c r="M11" s="86">
        <f t="shared" si="5"/>
        <v>2275758.223</v>
      </c>
      <c r="N11" s="86">
        <f t="shared" si="5"/>
        <v>8585714.76</v>
      </c>
      <c r="O11" s="88">
        <f>(F11*10.15+G11*15.19+H11*25.98+I11*11.17+J11*5.08+K11*1.98)*6</f>
        <v>12838734.839999998</v>
      </c>
      <c r="P11" s="88">
        <f t="shared" si="6"/>
        <v>285957105.4739999</v>
      </c>
      <c r="Q11" s="89">
        <f t="shared" si="7"/>
        <v>298795840.3139999</v>
      </c>
      <c r="R11" s="224">
        <f t="shared" si="2"/>
        <v>9081.940435075985</v>
      </c>
      <c r="S11" s="83">
        <f t="shared" si="3"/>
        <v>88.804773556231</v>
      </c>
      <c r="T11" s="278"/>
      <c r="U11" s="278"/>
      <c r="V11" s="278"/>
    </row>
    <row r="12" spans="1:19" s="84" customFormat="1" ht="16.5" customHeight="1">
      <c r="A12" s="75">
        <v>6</v>
      </c>
      <c r="B12" s="76" t="s">
        <v>24</v>
      </c>
      <c r="C12" s="77">
        <f>C33+C53</f>
        <v>17732</v>
      </c>
      <c r="D12" s="277">
        <f t="shared" si="0"/>
        <v>1839429.6550000003</v>
      </c>
      <c r="E12" s="77">
        <f t="shared" si="0"/>
        <v>91660</v>
      </c>
      <c r="F12" s="79">
        <f t="shared" si="0"/>
        <v>4</v>
      </c>
      <c r="G12" s="79">
        <f t="shared" si="0"/>
        <v>87115</v>
      </c>
      <c r="H12" s="80">
        <f t="shared" si="0"/>
        <v>5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1">
        <f t="shared" si="4"/>
        <v>8557</v>
      </c>
      <c r="M12" s="86">
        <f t="shared" si="5"/>
        <v>2629890.0769999996</v>
      </c>
      <c r="N12" s="87">
        <f t="shared" si="5"/>
        <v>9776780.08</v>
      </c>
      <c r="O12" s="82">
        <f t="shared" si="1"/>
        <v>7940684.1</v>
      </c>
      <c r="P12" s="82">
        <f t="shared" si="6"/>
        <v>179890568.24940002</v>
      </c>
      <c r="Q12" s="223">
        <f>O12+P12</f>
        <v>187831252.3494</v>
      </c>
      <c r="R12" s="224">
        <f t="shared" si="2"/>
        <v>10592.78436439206</v>
      </c>
      <c r="S12" s="225">
        <f t="shared" si="3"/>
        <v>103.73503581096324</v>
      </c>
    </row>
    <row r="13" spans="1:19" s="84" customFormat="1" ht="16.5" customHeight="1">
      <c r="A13" s="75">
        <v>7</v>
      </c>
      <c r="B13" s="76" t="s">
        <v>25</v>
      </c>
      <c r="C13" s="77">
        <f t="shared" si="0"/>
        <v>13064</v>
      </c>
      <c r="D13" s="78">
        <f t="shared" si="0"/>
        <v>1473664.51</v>
      </c>
      <c r="E13" s="77">
        <f t="shared" si="0"/>
        <v>59465</v>
      </c>
      <c r="F13" s="79">
        <f t="shared" si="0"/>
        <v>5</v>
      </c>
      <c r="G13" s="79">
        <f t="shared" si="0"/>
        <v>37471</v>
      </c>
      <c r="H13" s="80">
        <f t="shared" si="0"/>
        <v>18463</v>
      </c>
      <c r="I13" s="85">
        <f t="shared" si="0"/>
        <v>1566</v>
      </c>
      <c r="J13" s="85">
        <f t="shared" si="0"/>
        <v>0</v>
      </c>
      <c r="K13" s="85">
        <f t="shared" si="0"/>
        <v>0</v>
      </c>
      <c r="L13" s="81">
        <f t="shared" si="4"/>
        <v>9215</v>
      </c>
      <c r="M13" s="86">
        <f t="shared" si="5"/>
        <v>1328711.098</v>
      </c>
      <c r="N13" s="87">
        <f t="shared" si="5"/>
        <v>4961654.54</v>
      </c>
      <c r="O13" s="82">
        <f t="shared" si="1"/>
        <v>6398377.199999999</v>
      </c>
      <c r="P13" s="82">
        <f t="shared" si="6"/>
        <v>144156535.5948</v>
      </c>
      <c r="Q13" s="223">
        <f>O13+P13</f>
        <v>150554912.79479998</v>
      </c>
      <c r="R13" s="224">
        <f t="shared" si="2"/>
        <v>11524.411573392528</v>
      </c>
      <c r="S13" s="225">
        <f t="shared" si="3"/>
        <v>112.80346830985916</v>
      </c>
    </row>
    <row r="14" spans="1:19" s="84" customFormat="1" ht="16.5" customHeight="1">
      <c r="A14" s="75">
        <v>8</v>
      </c>
      <c r="B14" s="76" t="s">
        <v>26</v>
      </c>
      <c r="C14" s="77">
        <f t="shared" si="0"/>
        <v>11770</v>
      </c>
      <c r="D14" s="277">
        <f t="shared" si="0"/>
        <v>854674.5769999999</v>
      </c>
      <c r="E14" s="77">
        <f t="shared" si="0"/>
        <v>47119</v>
      </c>
      <c r="F14" s="79">
        <f t="shared" si="0"/>
        <v>6</v>
      </c>
      <c r="G14" s="79">
        <f t="shared" si="0"/>
        <v>31640</v>
      </c>
      <c r="H14" s="80">
        <f t="shared" si="0"/>
        <v>13002</v>
      </c>
      <c r="I14" s="85">
        <f t="shared" si="0"/>
        <v>1522</v>
      </c>
      <c r="J14" s="85">
        <f t="shared" si="0"/>
        <v>0</v>
      </c>
      <c r="K14" s="85">
        <f t="shared" si="0"/>
        <v>100</v>
      </c>
      <c r="L14" s="81">
        <f t="shared" si="4"/>
        <v>8471</v>
      </c>
      <c r="M14" s="86">
        <f t="shared" si="5"/>
        <v>510243.72699999996</v>
      </c>
      <c r="N14" s="87">
        <f t="shared" si="5"/>
        <v>1913383.64</v>
      </c>
      <c r="O14" s="82">
        <f t="shared" si="1"/>
        <v>5013979.199999999</v>
      </c>
      <c r="P14" s="82">
        <f>(D14*15.58)*6+O14</f>
        <v>84908958.65796</v>
      </c>
      <c r="Q14" s="223">
        <f t="shared" si="7"/>
        <v>89922937.85796</v>
      </c>
      <c r="R14" s="283">
        <f t="shared" si="2"/>
        <v>7640.011712655905</v>
      </c>
      <c r="S14" s="284">
        <f t="shared" si="3"/>
        <v>72.61466244689889</v>
      </c>
    </row>
    <row r="15" spans="1:19" s="84" customFormat="1" ht="16.5" customHeight="1">
      <c r="A15" s="75">
        <v>9</v>
      </c>
      <c r="B15" s="76" t="s">
        <v>27</v>
      </c>
      <c r="C15" s="77">
        <f t="shared" si="0"/>
        <v>8190</v>
      </c>
      <c r="D15" s="78">
        <f>D36+D56</f>
        <v>629147.5</v>
      </c>
      <c r="E15" s="77">
        <f t="shared" si="0"/>
        <v>38987</v>
      </c>
      <c r="F15" s="79">
        <f t="shared" si="0"/>
        <v>0</v>
      </c>
      <c r="G15" s="79">
        <f t="shared" si="0"/>
        <v>34897</v>
      </c>
      <c r="H15" s="80">
        <f t="shared" si="0"/>
        <v>4</v>
      </c>
      <c r="I15" s="85">
        <f t="shared" si="0"/>
        <v>2406</v>
      </c>
      <c r="J15" s="85">
        <f t="shared" si="0"/>
        <v>0</v>
      </c>
      <c r="K15" s="85">
        <f t="shared" si="0"/>
        <v>0</v>
      </c>
      <c r="L15" s="81">
        <f t="shared" si="4"/>
        <v>4638</v>
      </c>
      <c r="M15" s="86">
        <f>M36+M56</f>
        <v>1854886.47</v>
      </c>
      <c r="N15" s="87">
        <f t="shared" si="5"/>
        <v>6914354.62</v>
      </c>
      <c r="O15" s="82">
        <f>(F15*10.15+G15*15.19+H15*25.98+I15*11.17+J15*5.08+K15*1.98)*6</f>
        <v>3342386.2199999997</v>
      </c>
      <c r="P15" s="82">
        <f>(D15*15.58)*6+O15</f>
        <v>62155094.52</v>
      </c>
      <c r="Q15" s="223">
        <f t="shared" si="7"/>
        <v>65497480.74</v>
      </c>
      <c r="R15" s="285">
        <f>Q15/C15</f>
        <v>7997.250395604396</v>
      </c>
      <c r="S15" s="225">
        <f t="shared" si="3"/>
        <v>76.81898656898657</v>
      </c>
    </row>
    <row r="16" spans="1:19" s="84" customFormat="1" ht="16.5" customHeight="1">
      <c r="A16" s="75">
        <v>10</v>
      </c>
      <c r="B16" s="76" t="s">
        <v>28</v>
      </c>
      <c r="C16" s="77">
        <f t="shared" si="0"/>
        <v>4239</v>
      </c>
      <c r="D16" s="78">
        <f t="shared" si="0"/>
        <v>427803.5</v>
      </c>
      <c r="E16" s="77">
        <f t="shared" si="0"/>
        <v>18675</v>
      </c>
      <c r="F16" s="79">
        <f t="shared" si="0"/>
        <v>0</v>
      </c>
      <c r="G16" s="79">
        <f t="shared" si="0"/>
        <v>10598</v>
      </c>
      <c r="H16" s="80">
        <f t="shared" si="0"/>
        <v>6575</v>
      </c>
      <c r="I16" s="85">
        <f t="shared" si="0"/>
        <v>595</v>
      </c>
      <c r="J16" s="85">
        <f t="shared" si="0"/>
        <v>9</v>
      </c>
      <c r="K16" s="85">
        <f t="shared" si="0"/>
        <v>3</v>
      </c>
      <c r="L16" s="81">
        <f t="shared" si="4"/>
        <v>2781</v>
      </c>
      <c r="M16" s="86">
        <f t="shared" si="5"/>
        <v>477652.119</v>
      </c>
      <c r="N16" s="87">
        <f t="shared" si="5"/>
        <v>1779346.36</v>
      </c>
      <c r="O16" s="88">
        <f t="shared" si="1"/>
        <v>2030999.58</v>
      </c>
      <c r="P16" s="88">
        <f>(D16*15.58)*6+O16</f>
        <v>42022070.76</v>
      </c>
      <c r="Q16" s="89">
        <f t="shared" si="7"/>
        <v>44053070.339999996</v>
      </c>
      <c r="R16" s="294">
        <f>Q16/C16</f>
        <v>10392.326100495398</v>
      </c>
      <c r="S16" s="83">
        <f t="shared" si="3"/>
        <v>100.9208539749941</v>
      </c>
    </row>
    <row r="17" spans="1:19" s="84" customFormat="1" ht="16.5" customHeight="1">
      <c r="A17" s="75">
        <v>11</v>
      </c>
      <c r="B17" s="76" t="s">
        <v>29</v>
      </c>
      <c r="C17" s="77">
        <f t="shared" si="0"/>
        <v>22994</v>
      </c>
      <c r="D17" s="78">
        <f t="shared" si="0"/>
        <v>2356369.308</v>
      </c>
      <c r="E17" s="77">
        <f t="shared" si="0"/>
        <v>102370</v>
      </c>
      <c r="F17" s="79">
        <f t="shared" si="0"/>
        <v>4</v>
      </c>
      <c r="G17" s="79">
        <f t="shared" si="0"/>
        <v>100438</v>
      </c>
      <c r="H17" s="80">
        <f t="shared" si="0"/>
        <v>239</v>
      </c>
      <c r="I17" s="85">
        <f t="shared" si="0"/>
        <v>2</v>
      </c>
      <c r="J17" s="85">
        <f t="shared" si="0"/>
        <v>0</v>
      </c>
      <c r="K17" s="85">
        <f t="shared" si="0"/>
        <v>0</v>
      </c>
      <c r="L17" s="81">
        <f t="shared" si="4"/>
        <v>10467</v>
      </c>
      <c r="M17" s="86">
        <f t="shared" si="5"/>
        <v>2443006.2</v>
      </c>
      <c r="N17" s="87">
        <f t="shared" si="5"/>
        <v>9232342.77</v>
      </c>
      <c r="O17" s="82">
        <f>(F17*10.15+G17*15.19+H17*25.98+I17*11.17+J17*5.08+K17*1.98)*6</f>
        <v>9191552.280000001</v>
      </c>
      <c r="P17" s="88">
        <f>(D17*15.58)*6+O17</f>
        <v>229464955.19184002</v>
      </c>
      <c r="Q17" s="89">
        <f>O17+P17</f>
        <v>238656507.47184002</v>
      </c>
      <c r="R17" s="90">
        <f t="shared" si="2"/>
        <v>10379.077475508395</v>
      </c>
      <c r="S17" s="83">
        <f t="shared" si="3"/>
        <v>102.47757275811082</v>
      </c>
    </row>
    <row r="18" spans="1:19" s="84" customFormat="1" ht="16.5" customHeight="1">
      <c r="A18" s="75">
        <v>12</v>
      </c>
      <c r="B18" s="76" t="s">
        <v>30</v>
      </c>
      <c r="C18" s="77">
        <f t="shared" si="0"/>
        <v>12211</v>
      </c>
      <c r="D18" s="78">
        <f t="shared" si="0"/>
        <v>1099063.94</v>
      </c>
      <c r="E18" s="77">
        <f t="shared" si="0"/>
        <v>51795</v>
      </c>
      <c r="F18" s="79">
        <f t="shared" si="0"/>
        <v>0</v>
      </c>
      <c r="G18" s="79">
        <f t="shared" si="0"/>
        <v>46128</v>
      </c>
      <c r="H18" s="80">
        <f t="shared" si="0"/>
        <v>2822</v>
      </c>
      <c r="I18" s="85">
        <f t="shared" si="0"/>
        <v>116</v>
      </c>
      <c r="J18" s="85">
        <f t="shared" si="0"/>
        <v>0</v>
      </c>
      <c r="K18" s="85">
        <f t="shared" si="0"/>
        <v>0</v>
      </c>
      <c r="L18" s="81">
        <f t="shared" si="4"/>
        <v>7850</v>
      </c>
      <c r="M18" s="86">
        <f t="shared" si="5"/>
        <v>533851.535</v>
      </c>
      <c r="N18" s="87">
        <f t="shared" si="5"/>
        <v>2000494.9300000002</v>
      </c>
      <c r="O18" s="88">
        <f t="shared" si="1"/>
        <v>4651773.6</v>
      </c>
      <c r="P18" s="88">
        <f t="shared" si="6"/>
        <v>107392270.71119998</v>
      </c>
      <c r="Q18" s="89">
        <f>O18+P18</f>
        <v>112044044.31119998</v>
      </c>
      <c r="R18" s="224">
        <f t="shared" si="2"/>
        <v>9175.664917795428</v>
      </c>
      <c r="S18" s="225">
        <f t="shared" si="3"/>
        <v>90.00605519613462</v>
      </c>
    </row>
    <row r="19" spans="1:19" s="84" customFormat="1" ht="16.5" customHeight="1">
      <c r="A19" s="75">
        <v>13</v>
      </c>
      <c r="B19" s="76" t="s">
        <v>31</v>
      </c>
      <c r="C19" s="77">
        <f t="shared" si="0"/>
        <v>24029</v>
      </c>
      <c r="D19" s="78">
        <f t="shared" si="0"/>
        <v>2577893.48</v>
      </c>
      <c r="E19" s="77">
        <f t="shared" si="0"/>
        <v>119573</v>
      </c>
      <c r="F19" s="79">
        <f t="shared" si="0"/>
        <v>592</v>
      </c>
      <c r="G19" s="79">
        <f t="shared" si="0"/>
        <v>111353</v>
      </c>
      <c r="H19" s="80">
        <f t="shared" si="0"/>
        <v>3732</v>
      </c>
      <c r="I19" s="85">
        <f t="shared" si="0"/>
        <v>26</v>
      </c>
      <c r="J19" s="85">
        <f t="shared" si="0"/>
        <v>0</v>
      </c>
      <c r="K19" s="85">
        <f t="shared" si="0"/>
        <v>0</v>
      </c>
      <c r="L19" s="81">
        <f>L60</f>
        <v>13590</v>
      </c>
      <c r="M19" s="87">
        <f t="shared" si="5"/>
        <v>4266748.441</v>
      </c>
      <c r="N19" s="87">
        <f t="shared" si="5"/>
        <v>15893994.28</v>
      </c>
      <c r="O19" s="82">
        <f t="shared" si="1"/>
        <v>10768251.899999999</v>
      </c>
      <c r="P19" s="82">
        <f>(D19*15.58)*6+O19</f>
        <v>251749734.4104</v>
      </c>
      <c r="Q19" s="223">
        <f>O19+P19</f>
        <v>262517986.3104</v>
      </c>
      <c r="R19" s="90">
        <f t="shared" si="2"/>
        <v>10925.048329535146</v>
      </c>
      <c r="S19" s="83">
        <f t="shared" si="3"/>
        <v>107.28259519746972</v>
      </c>
    </row>
    <row r="20" spans="1:19" s="84" customFormat="1" ht="16.5" customHeight="1">
      <c r="A20" s="75">
        <v>14</v>
      </c>
      <c r="B20" s="76" t="s">
        <v>32</v>
      </c>
      <c r="C20" s="77">
        <f t="shared" si="0"/>
        <v>4778</v>
      </c>
      <c r="D20" s="78">
        <f t="shared" si="0"/>
        <v>535020.35</v>
      </c>
      <c r="E20" s="77">
        <f t="shared" si="0"/>
        <v>21838</v>
      </c>
      <c r="F20" s="79">
        <f t="shared" si="0"/>
        <v>0</v>
      </c>
      <c r="G20" s="79">
        <f t="shared" si="0"/>
        <v>21223</v>
      </c>
      <c r="H20" s="80">
        <f t="shared" si="0"/>
        <v>236</v>
      </c>
      <c r="I20" s="85">
        <f t="shared" si="0"/>
        <v>0</v>
      </c>
      <c r="J20" s="85">
        <f t="shared" si="0"/>
        <v>0</v>
      </c>
      <c r="K20" s="85">
        <f t="shared" si="0"/>
        <v>0</v>
      </c>
      <c r="L20" s="81">
        <f t="shared" si="4"/>
        <v>4374</v>
      </c>
      <c r="M20" s="86">
        <f t="shared" si="5"/>
        <v>306631.413</v>
      </c>
      <c r="N20" s="87">
        <f t="shared" si="5"/>
        <v>1144297.41</v>
      </c>
      <c r="O20" s="82">
        <f t="shared" si="1"/>
        <v>1971051.9000000001</v>
      </c>
      <c r="P20" s="88">
        <f t="shared" si="6"/>
        <v>51984754.217999995</v>
      </c>
      <c r="Q20" s="89">
        <f>O20+P20</f>
        <v>53955806.11799999</v>
      </c>
      <c r="R20" s="224">
        <f t="shared" si="2"/>
        <v>11292.550464210966</v>
      </c>
      <c r="S20" s="225">
        <f t="shared" si="3"/>
        <v>111.97579531184596</v>
      </c>
    </row>
    <row r="21" spans="1:19" s="84" customFormat="1" ht="16.5" customHeight="1">
      <c r="A21" s="75">
        <v>15</v>
      </c>
      <c r="B21" s="76" t="s">
        <v>33</v>
      </c>
      <c r="C21" s="77">
        <f t="shared" si="0"/>
        <v>2352</v>
      </c>
      <c r="D21" s="277">
        <f t="shared" si="0"/>
        <v>219240.91700000002</v>
      </c>
      <c r="E21" s="77">
        <f t="shared" si="0"/>
        <v>10527</v>
      </c>
      <c r="F21" s="79">
        <f t="shared" si="0"/>
        <v>15</v>
      </c>
      <c r="G21" s="79">
        <f t="shared" si="0"/>
        <v>9012</v>
      </c>
      <c r="H21" s="80">
        <f t="shared" si="0"/>
        <v>736</v>
      </c>
      <c r="I21" s="85">
        <f t="shared" si="0"/>
        <v>213</v>
      </c>
      <c r="J21" s="85">
        <f t="shared" si="0"/>
        <v>0</v>
      </c>
      <c r="K21" s="85">
        <f t="shared" si="0"/>
        <v>47</v>
      </c>
      <c r="L21" s="81">
        <f t="shared" si="4"/>
        <v>2058</v>
      </c>
      <c r="M21" s="86">
        <f t="shared" si="5"/>
        <v>103570.312</v>
      </c>
      <c r="N21" s="87">
        <f t="shared" si="5"/>
        <v>389161.16000000003</v>
      </c>
      <c r="O21" s="82">
        <f>(F21*10.15+G21*15.19+H21*25.98+I21*11.17+J21*5.08+K21*1.98)*6</f>
        <v>951828.48</v>
      </c>
      <c r="P21" s="82">
        <f t="shared" si="6"/>
        <v>21446469.40116</v>
      </c>
      <c r="Q21" s="223">
        <f>O21+P21</f>
        <v>22398297.881160002</v>
      </c>
      <c r="R21" s="224">
        <f>Q21/C21</f>
        <v>9523.085833826532</v>
      </c>
      <c r="S21" s="225">
        <f t="shared" si="3"/>
        <v>93.2146755952381</v>
      </c>
    </row>
    <row r="22" spans="1:19" ht="16.5" customHeight="1">
      <c r="A22" s="276"/>
      <c r="B22" s="287" t="s">
        <v>34</v>
      </c>
      <c r="C22" s="288">
        <f>SUM(C7:C21)</f>
        <v>282565</v>
      </c>
      <c r="D22" s="289">
        <f aca="true" t="shared" si="8" ref="D22:Q22">SUM(D7:D21)</f>
        <v>25229848.773000006</v>
      </c>
      <c r="E22" s="288">
        <f t="shared" si="8"/>
        <v>1134344</v>
      </c>
      <c r="F22" s="288">
        <f t="shared" si="8"/>
        <v>878</v>
      </c>
      <c r="G22" s="288">
        <f t="shared" si="8"/>
        <v>965530</v>
      </c>
      <c r="H22" s="288">
        <f t="shared" si="8"/>
        <v>124354</v>
      </c>
      <c r="I22" s="288">
        <f t="shared" si="8"/>
        <v>9332</v>
      </c>
      <c r="J22" s="288">
        <f t="shared" si="8"/>
        <v>10</v>
      </c>
      <c r="K22" s="288">
        <f t="shared" si="8"/>
        <v>165</v>
      </c>
      <c r="L22" s="288">
        <f>SUM(L7:L21)</f>
        <v>142369</v>
      </c>
      <c r="M22" s="290">
        <f>SUM(M7:M21)</f>
        <v>26106875.151999995</v>
      </c>
      <c r="N22" s="289">
        <f>SUM(N7:N21)</f>
        <v>97466761.86999999</v>
      </c>
      <c r="O22" s="291">
        <f t="shared" si="8"/>
        <v>108063871.55999999</v>
      </c>
      <c r="P22" s="291">
        <f t="shared" si="8"/>
        <v>2457356928.39176</v>
      </c>
      <c r="Q22" s="291">
        <f t="shared" si="8"/>
        <v>2565420799.95176</v>
      </c>
      <c r="R22" s="289">
        <f t="shared" si="2"/>
        <v>9079.046590879125</v>
      </c>
      <c r="S22" s="289">
        <f t="shared" si="3"/>
        <v>89.28865490418136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70"/>
      <c r="P24" s="270"/>
      <c r="Q24" s="270"/>
      <c r="R24" s="270"/>
      <c r="S24" s="270"/>
      <c r="T24" s="101"/>
    </row>
    <row r="25" spans="1:20" ht="27.7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19" ht="15">
      <c r="A28" s="75">
        <v>1</v>
      </c>
      <c r="B28" s="76" t="s">
        <v>19</v>
      </c>
      <c r="C28" s="77">
        <v>54449</v>
      </c>
      <c r="D28" s="78">
        <v>2764404.98</v>
      </c>
      <c r="E28" s="77">
        <v>121144</v>
      </c>
      <c r="F28" s="79">
        <v>245</v>
      </c>
      <c r="G28" s="79">
        <v>102298</v>
      </c>
      <c r="H28" s="80">
        <v>18846</v>
      </c>
      <c r="I28" s="85"/>
      <c r="J28" s="85"/>
      <c r="K28" s="85"/>
      <c r="L28" s="81"/>
      <c r="M28" s="86">
        <v>2096325.583</v>
      </c>
      <c r="N28" s="87">
        <v>7788327.1</v>
      </c>
      <c r="O28" s="82">
        <f>(F28*10.15+G28*15.19+H28*25.98+I28*11.17+J28*5.08+K28*1.98)*6</f>
        <v>12276074.7</v>
      </c>
      <c r="P28" s="88">
        <f>(D28*15.58)*6+O28</f>
        <v>270692652.23039997</v>
      </c>
      <c r="Q28" s="89">
        <f aca="true" t="shared" si="9" ref="Q28:Q42">O28+P28</f>
        <v>282968726.93039995</v>
      </c>
      <c r="R28" s="90">
        <f aca="true" t="shared" si="10" ref="R28:R42">Q28/C28</f>
        <v>5196.949933523112</v>
      </c>
      <c r="S28" s="83">
        <f aca="true" t="shared" si="11" ref="S28:S43">D28/C28</f>
        <v>50.77053719994858</v>
      </c>
    </row>
    <row r="29" spans="1:19" ht="15">
      <c r="A29" s="75">
        <v>2</v>
      </c>
      <c r="B29" s="76" t="s">
        <v>20</v>
      </c>
      <c r="C29" s="77">
        <v>5348</v>
      </c>
      <c r="D29" s="78">
        <v>255325.726</v>
      </c>
      <c r="E29" s="77">
        <v>14419</v>
      </c>
      <c r="F29" s="79">
        <v>1</v>
      </c>
      <c r="G29" s="79">
        <v>11324</v>
      </c>
      <c r="H29" s="80">
        <v>443</v>
      </c>
      <c r="I29" s="80">
        <v>0</v>
      </c>
      <c r="J29" s="80">
        <v>0</v>
      </c>
      <c r="K29" s="80">
        <v>0</v>
      </c>
      <c r="L29" s="81"/>
      <c r="M29" s="221">
        <v>164681.69</v>
      </c>
      <c r="N29" s="222">
        <v>608652.23</v>
      </c>
      <c r="O29" s="82">
        <f aca="true" t="shared" si="12" ref="O29:O42">(F29*10.15+G29*15.19+H29*25.98+I29*11.17+J29*5.08+K29*1.98)*6</f>
        <v>1101185.0999999999</v>
      </c>
      <c r="P29" s="292">
        <v>15775827.498</v>
      </c>
      <c r="Q29" s="223">
        <f t="shared" si="9"/>
        <v>16877012.598</v>
      </c>
      <c r="R29" s="90">
        <f t="shared" si="10"/>
        <v>3155.761517950636</v>
      </c>
      <c r="S29" s="83">
        <f>D29/C29</f>
        <v>47.74228234854151</v>
      </c>
    </row>
    <row r="30" spans="1:19" ht="15">
      <c r="A30" s="75">
        <v>3</v>
      </c>
      <c r="B30" s="76" t="s">
        <v>21</v>
      </c>
      <c r="C30" s="85">
        <v>5353</v>
      </c>
      <c r="D30" s="293">
        <v>405035.67</v>
      </c>
      <c r="E30" s="77">
        <v>25656</v>
      </c>
      <c r="F30" s="79"/>
      <c r="G30" s="80">
        <v>20557</v>
      </c>
      <c r="H30" s="80">
        <v>982</v>
      </c>
      <c r="I30" s="80">
        <v>332</v>
      </c>
      <c r="J30" s="80">
        <v>1</v>
      </c>
      <c r="K30" s="80"/>
      <c r="L30" s="81"/>
      <c r="M30" s="221">
        <v>295526.251</v>
      </c>
      <c r="N30" s="222">
        <v>1089729.81</v>
      </c>
      <c r="O30" s="82">
        <f t="shared" si="12"/>
        <v>2048920.2600000002</v>
      </c>
      <c r="P30" s="88">
        <f aca="true" t="shared" si="13" ref="P30:P40">(D30*15.58)*6+O30</f>
        <v>39911654.691599995</v>
      </c>
      <c r="Q30" s="89">
        <f t="shared" si="9"/>
        <v>41960574.95159999</v>
      </c>
      <c r="R30" s="90">
        <f t="shared" si="10"/>
        <v>7838.702587633102</v>
      </c>
      <c r="S30" s="83">
        <f t="shared" si="11"/>
        <v>75.66517280029889</v>
      </c>
    </row>
    <row r="31" spans="1:19" s="84" customFormat="1" ht="15">
      <c r="A31" s="75">
        <v>4</v>
      </c>
      <c r="B31" s="76" t="s">
        <v>22</v>
      </c>
      <c r="C31" s="77">
        <v>10599</v>
      </c>
      <c r="D31" s="78">
        <v>724553.98</v>
      </c>
      <c r="E31" s="77">
        <v>45903</v>
      </c>
      <c r="F31" s="79"/>
      <c r="G31" s="79">
        <v>39026</v>
      </c>
      <c r="H31" s="80">
        <v>2503</v>
      </c>
      <c r="I31" s="80">
        <v>652</v>
      </c>
      <c r="J31" s="80"/>
      <c r="K31" s="234"/>
      <c r="L31" s="81"/>
      <c r="M31" s="221">
        <v>1213469.086</v>
      </c>
      <c r="N31" s="222">
        <v>4513423.04</v>
      </c>
      <c r="O31" s="88">
        <f t="shared" si="12"/>
        <v>3990694.3199999994</v>
      </c>
      <c r="P31" s="88">
        <f t="shared" si="13"/>
        <v>71722000.3704</v>
      </c>
      <c r="Q31" s="89">
        <f t="shared" si="9"/>
        <v>75712694.69039999</v>
      </c>
      <c r="R31" s="90">
        <f t="shared" si="10"/>
        <v>7143.38095012737</v>
      </c>
      <c r="S31" s="83">
        <f t="shared" si="11"/>
        <v>68.36059816963865</v>
      </c>
    </row>
    <row r="32" spans="1:19" s="84" customFormat="1" ht="15">
      <c r="A32" s="75">
        <v>5</v>
      </c>
      <c r="B32" s="76" t="s">
        <v>23</v>
      </c>
      <c r="C32" s="77">
        <v>15089</v>
      </c>
      <c r="D32" s="78">
        <v>980639.86</v>
      </c>
      <c r="E32" s="77">
        <v>62176</v>
      </c>
      <c r="F32" s="79"/>
      <c r="G32" s="79">
        <v>56619</v>
      </c>
      <c r="H32" s="80">
        <v>683</v>
      </c>
      <c r="I32" s="237"/>
      <c r="J32" s="237"/>
      <c r="K32" s="237"/>
      <c r="L32" s="81"/>
      <c r="M32" s="238">
        <v>902792.585</v>
      </c>
      <c r="N32" s="239">
        <v>3456820.85</v>
      </c>
      <c r="O32" s="82">
        <f>(F32*10.15+G32*15.19+H32*25.98+I32*11.17+J32*5.08+K32*1.98)*6</f>
        <v>5266721.699999999</v>
      </c>
      <c r="P32" s="82">
        <f t="shared" si="13"/>
        <v>96936935.8128</v>
      </c>
      <c r="Q32" s="223">
        <f t="shared" si="9"/>
        <v>102203657.51280001</v>
      </c>
      <c r="R32" s="224">
        <f>Q32/C32</f>
        <v>6773.388396368216</v>
      </c>
      <c r="S32" s="83">
        <f t="shared" si="11"/>
        <v>64.99038107230433</v>
      </c>
    </row>
    <row r="33" spans="1:19" s="84" customFormat="1" ht="15">
      <c r="A33" s="75">
        <v>6</v>
      </c>
      <c r="B33" s="76" t="s">
        <v>24</v>
      </c>
      <c r="C33" s="77">
        <v>9175</v>
      </c>
      <c r="D33" s="78">
        <v>669084.43</v>
      </c>
      <c r="E33" s="77">
        <v>44080</v>
      </c>
      <c r="F33" s="234">
        <v>4</v>
      </c>
      <c r="G33" s="79">
        <v>39910</v>
      </c>
      <c r="H33" s="80"/>
      <c r="I33" s="80"/>
      <c r="J33" s="80"/>
      <c r="K33" s="80"/>
      <c r="L33" s="81"/>
      <c r="M33" s="235">
        <v>1200000.981</v>
      </c>
      <c r="N33" s="236">
        <v>4439038.44</v>
      </c>
      <c r="O33" s="82">
        <f t="shared" si="12"/>
        <v>3637641</v>
      </c>
      <c r="P33" s="82">
        <f t="shared" si="13"/>
        <v>66183653.51640001</v>
      </c>
      <c r="Q33" s="223">
        <f t="shared" si="9"/>
        <v>69821294.51640001</v>
      </c>
      <c r="R33" s="224">
        <f t="shared" si="10"/>
        <v>7609.950356010901</v>
      </c>
      <c r="S33" s="225">
        <f t="shared" si="11"/>
        <v>72.92473351498639</v>
      </c>
    </row>
    <row r="34" spans="1:19" s="84" customFormat="1" ht="15">
      <c r="A34" s="75">
        <v>7</v>
      </c>
      <c r="B34" s="76" t="s">
        <v>25</v>
      </c>
      <c r="C34" s="77">
        <v>3849</v>
      </c>
      <c r="D34" s="219">
        <v>273156.29</v>
      </c>
      <c r="E34" s="79">
        <v>16365</v>
      </c>
      <c r="F34" s="80">
        <v>2</v>
      </c>
      <c r="G34" s="80">
        <v>10381</v>
      </c>
      <c r="H34" s="80">
        <v>2873</v>
      </c>
      <c r="I34" s="80">
        <v>240</v>
      </c>
      <c r="J34" s="80"/>
      <c r="K34" s="80"/>
      <c r="L34" s="220"/>
      <c r="M34" s="221">
        <v>244841.884</v>
      </c>
      <c r="N34" s="222">
        <v>912261.18</v>
      </c>
      <c r="O34" s="82">
        <f t="shared" si="12"/>
        <v>1410174.1799999997</v>
      </c>
      <c r="P34" s="82">
        <f t="shared" si="13"/>
        <v>26944824.169199996</v>
      </c>
      <c r="Q34" s="223">
        <f t="shared" si="9"/>
        <v>28354998.349199995</v>
      </c>
      <c r="R34" s="224">
        <f t="shared" si="10"/>
        <v>7366.848103195634</v>
      </c>
      <c r="S34" s="225">
        <f t="shared" si="11"/>
        <v>70.96811899194596</v>
      </c>
    </row>
    <row r="35" spans="1:19" s="84" customFormat="1" ht="15">
      <c r="A35" s="75">
        <v>8</v>
      </c>
      <c r="B35" s="76" t="s">
        <v>26</v>
      </c>
      <c r="C35" s="77">
        <v>3299</v>
      </c>
      <c r="D35" s="78">
        <v>158717.46</v>
      </c>
      <c r="E35" s="77">
        <v>10737</v>
      </c>
      <c r="F35" s="79"/>
      <c r="G35" s="79">
        <v>7739</v>
      </c>
      <c r="H35" s="80">
        <v>1536</v>
      </c>
      <c r="I35" s="80">
        <v>226</v>
      </c>
      <c r="J35" s="80"/>
      <c r="K35" s="80">
        <v>7</v>
      </c>
      <c r="L35" s="81"/>
      <c r="M35" s="221">
        <v>137337.704</v>
      </c>
      <c r="N35" s="222">
        <v>513705.96</v>
      </c>
      <c r="O35" s="82">
        <f t="shared" si="12"/>
        <v>959993.8200000001</v>
      </c>
      <c r="P35" s="82">
        <f t="shared" si="13"/>
        <v>15796901.980800001</v>
      </c>
      <c r="Q35" s="223">
        <f t="shared" si="9"/>
        <v>16756895.800800001</v>
      </c>
      <c r="R35" s="283">
        <f t="shared" si="10"/>
        <v>5079.3864203698095</v>
      </c>
      <c r="S35" s="284">
        <f t="shared" si="11"/>
        <v>48.11077902394665</v>
      </c>
    </row>
    <row r="36" spans="1:19" s="84" customFormat="1" ht="15">
      <c r="A36" s="75">
        <v>9</v>
      </c>
      <c r="B36" s="76" t="s">
        <v>27</v>
      </c>
      <c r="C36" s="77">
        <v>3552</v>
      </c>
      <c r="D36" s="78">
        <v>204731</v>
      </c>
      <c r="E36" s="77">
        <v>16025</v>
      </c>
      <c r="F36" s="79">
        <v>0</v>
      </c>
      <c r="G36" s="79">
        <v>11971</v>
      </c>
      <c r="H36" s="85">
        <v>4</v>
      </c>
      <c r="I36" s="85">
        <v>692</v>
      </c>
      <c r="J36" s="85"/>
      <c r="K36" s="85"/>
      <c r="L36" s="81"/>
      <c r="M36" s="221">
        <v>313115.435</v>
      </c>
      <c r="N36" s="222">
        <v>1165230.17</v>
      </c>
      <c r="O36" s="82">
        <f>(F36*10.15+G36*15.19+H36*25.98+I36*11.17+J36*5.08+K36*1.98)*6</f>
        <v>1138038.3</v>
      </c>
      <c r="P36" s="82">
        <f t="shared" si="13"/>
        <v>20276292.18</v>
      </c>
      <c r="Q36" s="223">
        <f t="shared" si="9"/>
        <v>21414330.48</v>
      </c>
      <c r="R36" s="285">
        <f t="shared" si="10"/>
        <v>6028.809256756756</v>
      </c>
      <c r="S36" s="225">
        <f t="shared" si="11"/>
        <v>57.63823198198198</v>
      </c>
    </row>
    <row r="37" spans="1:19" s="84" customFormat="1" ht="15">
      <c r="A37" s="75">
        <v>10</v>
      </c>
      <c r="B37" s="76" t="s">
        <v>28</v>
      </c>
      <c r="C37" s="77">
        <v>1458</v>
      </c>
      <c r="D37" s="78">
        <v>100955.5</v>
      </c>
      <c r="E37" s="77">
        <v>5676</v>
      </c>
      <c r="F37" s="79"/>
      <c r="G37" s="79">
        <v>3470</v>
      </c>
      <c r="H37" s="80">
        <v>974</v>
      </c>
      <c r="I37" s="80">
        <v>134</v>
      </c>
      <c r="J37" s="80"/>
      <c r="K37" s="80"/>
      <c r="L37" s="81"/>
      <c r="M37" s="221">
        <v>60074.395</v>
      </c>
      <c r="N37" s="222">
        <v>225110.85</v>
      </c>
      <c r="O37" s="82">
        <f>(F37*10.15+G37*15.19+H37*25.98+I37*11.17+J37*5.08+K37*1.98)*6</f>
        <v>477063.6</v>
      </c>
      <c r="P37" s="82">
        <f>(D37*15.58)*6+O37</f>
        <v>9914383.74</v>
      </c>
      <c r="Q37" s="223">
        <f t="shared" si="9"/>
        <v>10391447.34</v>
      </c>
      <c r="R37" s="283">
        <f t="shared" si="10"/>
        <v>7127.192962962963</v>
      </c>
      <c r="S37" s="284">
        <f t="shared" si="11"/>
        <v>69.24245541838134</v>
      </c>
    </row>
    <row r="38" spans="1:19" s="84" customFormat="1" ht="15">
      <c r="A38" s="75">
        <v>11</v>
      </c>
      <c r="B38" s="76" t="s">
        <v>29</v>
      </c>
      <c r="C38" s="77">
        <v>12527</v>
      </c>
      <c r="D38" s="233">
        <v>949237.258</v>
      </c>
      <c r="E38" s="77">
        <v>52886</v>
      </c>
      <c r="F38" s="79"/>
      <c r="G38" s="79">
        <v>51314</v>
      </c>
      <c r="H38" s="80">
        <v>59</v>
      </c>
      <c r="I38" s="80"/>
      <c r="J38" s="80"/>
      <c r="K38" s="80"/>
      <c r="L38" s="81"/>
      <c r="M38" s="221">
        <v>1952715.112</v>
      </c>
      <c r="N38" s="222">
        <v>7194134</v>
      </c>
      <c r="O38" s="82">
        <f>(F38*10.15+G38*15.19+H38*25.98+I38*11.17+J38*5.08+K38*1.98)*6</f>
        <v>4685954.88</v>
      </c>
      <c r="P38" s="88">
        <f t="shared" si="13"/>
        <v>93420653.75784001</v>
      </c>
      <c r="Q38" s="89">
        <f t="shared" si="9"/>
        <v>98106608.63784</v>
      </c>
      <c r="R38" s="90">
        <f t="shared" si="10"/>
        <v>7831.612408225434</v>
      </c>
      <c r="S38" s="83">
        <f t="shared" si="11"/>
        <v>75.77530597908518</v>
      </c>
    </row>
    <row r="39" spans="1:19" s="84" customFormat="1" ht="15">
      <c r="A39" s="75">
        <v>12</v>
      </c>
      <c r="B39" s="76" t="s">
        <v>30</v>
      </c>
      <c r="C39" s="295">
        <v>4361</v>
      </c>
      <c r="D39" s="233">
        <v>294428.08</v>
      </c>
      <c r="E39" s="77">
        <v>19201</v>
      </c>
      <c r="F39" s="79"/>
      <c r="G39" s="296">
        <v>16243</v>
      </c>
      <c r="H39" s="80">
        <v>255</v>
      </c>
      <c r="I39" s="80">
        <v>14</v>
      </c>
      <c r="J39" s="80"/>
      <c r="K39" s="80"/>
      <c r="L39" s="81"/>
      <c r="M39" s="221">
        <v>151742.244</v>
      </c>
      <c r="N39" s="222">
        <v>572357.1</v>
      </c>
      <c r="O39" s="82">
        <f t="shared" si="12"/>
        <v>1521074.7</v>
      </c>
      <c r="P39" s="88">
        <f t="shared" si="13"/>
        <v>29044211.618399996</v>
      </c>
      <c r="Q39" s="89">
        <f t="shared" si="9"/>
        <v>30565286.318399996</v>
      </c>
      <c r="R39" s="224">
        <f t="shared" si="10"/>
        <v>7008.779252098142</v>
      </c>
      <c r="S39" s="225">
        <f t="shared" si="11"/>
        <v>67.51389130933272</v>
      </c>
    </row>
    <row r="40" spans="1:19" s="84" customFormat="1" ht="15">
      <c r="A40" s="75">
        <v>13</v>
      </c>
      <c r="B40" s="76" t="s">
        <v>31</v>
      </c>
      <c r="C40" s="295">
        <v>10439</v>
      </c>
      <c r="D40" s="297">
        <v>820032.15</v>
      </c>
      <c r="E40" s="77">
        <v>49819</v>
      </c>
      <c r="F40" s="79">
        <v>202</v>
      </c>
      <c r="G40" s="296">
        <v>45496</v>
      </c>
      <c r="H40" s="80">
        <v>719</v>
      </c>
      <c r="I40" s="80">
        <v>1</v>
      </c>
      <c r="J40" s="80"/>
      <c r="K40" s="80"/>
      <c r="L40" s="81"/>
      <c r="M40" s="298">
        <v>1366741.095</v>
      </c>
      <c r="N40" s="299">
        <v>5079687.67</v>
      </c>
      <c r="O40" s="82">
        <f t="shared" si="12"/>
        <v>4270951.98</v>
      </c>
      <c r="P40" s="82">
        <f t="shared" si="13"/>
        <v>80927557.362</v>
      </c>
      <c r="Q40" s="223">
        <f>O40+P40</f>
        <v>85198509.34200001</v>
      </c>
      <c r="R40" s="294">
        <f t="shared" si="10"/>
        <v>8161.558515375036</v>
      </c>
      <c r="S40" s="300">
        <f t="shared" si="11"/>
        <v>78.55466519781588</v>
      </c>
    </row>
    <row r="41" spans="1:19" ht="15">
      <c r="A41" s="75">
        <v>14</v>
      </c>
      <c r="B41" s="76" t="s">
        <v>32</v>
      </c>
      <c r="C41" s="295">
        <v>404</v>
      </c>
      <c r="D41" s="233">
        <v>38938.37</v>
      </c>
      <c r="E41" s="77">
        <v>1652</v>
      </c>
      <c r="F41" s="79"/>
      <c r="G41" s="296">
        <v>1565</v>
      </c>
      <c r="H41" s="80">
        <v>28</v>
      </c>
      <c r="I41" s="80"/>
      <c r="J41" s="80"/>
      <c r="K41" s="80"/>
      <c r="L41" s="81"/>
      <c r="M41" s="221">
        <v>39184.984</v>
      </c>
      <c r="N41" s="299">
        <v>142256.3</v>
      </c>
      <c r="O41" s="82">
        <f t="shared" si="12"/>
        <v>146998.74</v>
      </c>
      <c r="P41" s="88">
        <f>(D41*15.58)*6+O41</f>
        <v>3786957.5676000006</v>
      </c>
      <c r="Q41" s="302">
        <f>O41+P41</f>
        <v>3933956.307600001</v>
      </c>
      <c r="R41" s="224">
        <f t="shared" si="10"/>
        <v>9737.51561287129</v>
      </c>
      <c r="S41" s="225">
        <f t="shared" si="11"/>
        <v>96.38210396039605</v>
      </c>
    </row>
    <row r="42" spans="1:19" ht="15">
      <c r="A42" s="75">
        <v>15</v>
      </c>
      <c r="B42" s="76" t="s">
        <v>33</v>
      </c>
      <c r="C42" s="80">
        <v>294</v>
      </c>
      <c r="D42" s="301">
        <v>16221.85</v>
      </c>
      <c r="E42" s="77">
        <v>1187</v>
      </c>
      <c r="F42" s="79"/>
      <c r="G42" s="80">
        <v>936</v>
      </c>
      <c r="H42" s="296">
        <v>23</v>
      </c>
      <c r="I42" s="296">
        <v>10</v>
      </c>
      <c r="J42" s="296"/>
      <c r="K42" s="296"/>
      <c r="L42" s="81"/>
      <c r="M42" s="221">
        <v>3950.356</v>
      </c>
      <c r="N42" s="222">
        <v>17511.65</v>
      </c>
      <c r="O42" s="82">
        <f t="shared" si="12"/>
        <v>89562.48000000001</v>
      </c>
      <c r="P42" s="82">
        <f>(D42*15.58)*6+O42</f>
        <v>1605981.0180000002</v>
      </c>
      <c r="Q42" s="223">
        <f t="shared" si="9"/>
        <v>1695543.4980000001</v>
      </c>
      <c r="R42" s="90">
        <f t="shared" si="10"/>
        <v>5767.154755102041</v>
      </c>
      <c r="S42" s="284">
        <f t="shared" si="11"/>
        <v>55.17636054421769</v>
      </c>
    </row>
    <row r="43" spans="1:19" ht="15">
      <c r="A43" s="276"/>
      <c r="B43" s="287" t="s">
        <v>34</v>
      </c>
      <c r="C43" s="288">
        <f>SUM(C28:C42)</f>
        <v>140196</v>
      </c>
      <c r="D43" s="289">
        <f aca="true" t="shared" si="14" ref="D43:L43">SUM(D28:D42)</f>
        <v>8655462.603999998</v>
      </c>
      <c r="E43" s="288">
        <f t="shared" si="14"/>
        <v>486926</v>
      </c>
      <c r="F43" s="288">
        <f t="shared" si="14"/>
        <v>454</v>
      </c>
      <c r="G43" s="288">
        <f t="shared" si="14"/>
        <v>418849</v>
      </c>
      <c r="H43" s="288">
        <f t="shared" si="14"/>
        <v>29928</v>
      </c>
      <c r="I43" s="288">
        <f t="shared" si="14"/>
        <v>2301</v>
      </c>
      <c r="J43" s="288">
        <f t="shared" si="14"/>
        <v>1</v>
      </c>
      <c r="K43" s="288">
        <f t="shared" si="14"/>
        <v>7</v>
      </c>
      <c r="L43" s="288">
        <f t="shared" si="14"/>
        <v>0</v>
      </c>
      <c r="M43" s="290">
        <f>SUM(M28:M42)</f>
        <v>10142499.385</v>
      </c>
      <c r="N43" s="289">
        <f>SUM(N28:N42)</f>
        <v>37718246.35</v>
      </c>
      <c r="O43" s="291">
        <f>SUM(O28:O42)</f>
        <v>43021049.760000005</v>
      </c>
      <c r="P43" s="291">
        <f>SUM(P28:P42)</f>
        <v>842940487.5134399</v>
      </c>
      <c r="Q43" s="291">
        <f>SUM(Q28:Q42)</f>
        <v>885961537.2734401</v>
      </c>
      <c r="R43" s="289">
        <f>Q43/C43</f>
        <v>6319.449465558505</v>
      </c>
      <c r="S43" s="289">
        <f t="shared" si="11"/>
        <v>61.73829926674084</v>
      </c>
    </row>
    <row r="44" spans="2:21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O44" s="9"/>
      <c r="P44" s="9"/>
      <c r="Q44" s="9"/>
      <c r="R44" s="9"/>
      <c r="S44" s="9"/>
      <c r="U44" s="1">
        <v>3</v>
      </c>
    </row>
    <row r="45" spans="1:19" ht="30" customHeight="1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</row>
    <row r="46" spans="1:19" ht="24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</row>
    <row r="47" spans="1:19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</row>
    <row r="48" spans="1:19" s="84" customFormat="1" ht="15">
      <c r="A48" s="75">
        <v>1</v>
      </c>
      <c r="B48" s="76" t="s">
        <v>19</v>
      </c>
      <c r="C48" s="77">
        <v>23719</v>
      </c>
      <c r="D48" s="78">
        <v>2855100.04</v>
      </c>
      <c r="E48" s="77">
        <v>86133</v>
      </c>
      <c r="F48" s="79"/>
      <c r="G48" s="79">
        <v>49863</v>
      </c>
      <c r="H48" s="80">
        <v>36270</v>
      </c>
      <c r="I48" s="85"/>
      <c r="J48" s="85"/>
      <c r="K48" s="85"/>
      <c r="L48" s="81">
        <f>C48</f>
        <v>23719</v>
      </c>
      <c r="M48" s="86">
        <v>2498594.479</v>
      </c>
      <c r="N48" s="87">
        <v>9317526.59</v>
      </c>
      <c r="O48" s="82">
        <f aca="true" t="shared" si="15" ref="O48:O61">(F48*10.15+G48*15.19+H48*25.98+I48*11.17+J48*5.08+K48*1.98)*6</f>
        <v>10198281.419999998</v>
      </c>
      <c r="P48" s="88">
        <f>(D48*15.58)*6+O48</f>
        <v>277093033.1592</v>
      </c>
      <c r="Q48" s="89">
        <f>O48+P48</f>
        <v>287291314.5792</v>
      </c>
      <c r="R48" s="90">
        <f aca="true" t="shared" si="16" ref="R48:R63">Q48/C48</f>
        <v>12112.286124170498</v>
      </c>
      <c r="S48" s="83">
        <f aca="true" t="shared" si="17" ref="S48:S63">D48/C48</f>
        <v>120.3718554745141</v>
      </c>
    </row>
    <row r="49" spans="1:19" s="84" customFormat="1" ht="15">
      <c r="A49" s="75">
        <v>2</v>
      </c>
      <c r="B49" s="76" t="s">
        <v>20</v>
      </c>
      <c r="C49" s="77">
        <v>5315</v>
      </c>
      <c r="D49" s="78">
        <v>509744.71</v>
      </c>
      <c r="E49" s="77">
        <v>20176</v>
      </c>
      <c r="F49" s="79"/>
      <c r="G49" s="79">
        <v>19086</v>
      </c>
      <c r="H49" s="80">
        <v>935</v>
      </c>
      <c r="I49" s="80">
        <v>0</v>
      </c>
      <c r="J49" s="80">
        <v>0</v>
      </c>
      <c r="K49" s="80">
        <v>0</v>
      </c>
      <c r="L49" s="81">
        <f>C49</f>
        <v>5315</v>
      </c>
      <c r="M49" s="221">
        <v>323558.68</v>
      </c>
      <c r="N49" s="222">
        <v>1182486.56</v>
      </c>
      <c r="O49" s="82">
        <f t="shared" si="15"/>
        <v>1885245.8399999999</v>
      </c>
      <c r="P49" s="82">
        <v>49536181.331</v>
      </c>
      <c r="Q49" s="223">
        <f>O49+P49</f>
        <v>51421427.171000004</v>
      </c>
      <c r="R49" s="90">
        <f t="shared" si="16"/>
        <v>9674.774632361243</v>
      </c>
      <c r="S49" s="83">
        <f>D49/C49</f>
        <v>95.90681279397931</v>
      </c>
    </row>
    <row r="50" spans="1:19" s="84" customFormat="1" ht="15">
      <c r="A50" s="75">
        <v>3</v>
      </c>
      <c r="B50" s="76" t="s">
        <v>21</v>
      </c>
      <c r="C50" s="85">
        <v>8756</v>
      </c>
      <c r="D50" s="293">
        <v>1047666.99</v>
      </c>
      <c r="E50" s="77">
        <v>43023</v>
      </c>
      <c r="F50" s="79"/>
      <c r="G50" s="80">
        <v>37195</v>
      </c>
      <c r="H50" s="80">
        <v>5471</v>
      </c>
      <c r="I50" s="80">
        <v>706</v>
      </c>
      <c r="J50" s="80"/>
      <c r="K50" s="80">
        <v>15</v>
      </c>
      <c r="L50" s="81">
        <f aca="true" t="shared" si="18" ref="L50:L61">C50</f>
        <v>8756</v>
      </c>
      <c r="M50" s="221">
        <v>1151278.431</v>
      </c>
      <c r="N50" s="222">
        <v>4294896.81</v>
      </c>
      <c r="O50" s="82">
        <f t="shared" si="15"/>
        <v>4290266.1</v>
      </c>
      <c r="P50" s="88">
        <f>(D50*15.58)*6+O50</f>
        <v>102226176.32519999</v>
      </c>
      <c r="Q50" s="89">
        <f>O50+P50</f>
        <v>106516442.42519999</v>
      </c>
      <c r="R50" s="90">
        <f t="shared" si="16"/>
        <v>12164.966014755595</v>
      </c>
      <c r="S50" s="83">
        <f t="shared" si="17"/>
        <v>119.65132366377341</v>
      </c>
    </row>
    <row r="51" spans="1:19" s="84" customFormat="1" ht="15">
      <c r="A51" s="75">
        <v>4</v>
      </c>
      <c r="B51" s="76" t="s">
        <v>22</v>
      </c>
      <c r="C51" s="77">
        <v>14767</v>
      </c>
      <c r="D51" s="78">
        <v>1734031.89</v>
      </c>
      <c r="E51" s="77">
        <v>71640</v>
      </c>
      <c r="F51" s="79"/>
      <c r="G51" s="79">
        <v>59408</v>
      </c>
      <c r="H51" s="80">
        <v>10771</v>
      </c>
      <c r="I51" s="80">
        <v>1196</v>
      </c>
      <c r="J51" s="80"/>
      <c r="K51" s="234"/>
      <c r="L51" s="81">
        <f t="shared" si="18"/>
        <v>14767</v>
      </c>
      <c r="M51" s="221">
        <v>1632491.337</v>
      </c>
      <c r="N51" s="222">
        <v>6080195.18</v>
      </c>
      <c r="O51" s="88">
        <f t="shared" si="15"/>
        <v>7173584.520000001</v>
      </c>
      <c r="P51" s="88">
        <f aca="true" t="shared" si="19" ref="P51:P62">(D51*15.58)*6+O51</f>
        <v>169270885.5972</v>
      </c>
      <c r="Q51" s="89">
        <f aca="true" t="shared" si="20" ref="Q51:Q62">O51+P51</f>
        <v>176444470.11720002</v>
      </c>
      <c r="R51" s="90">
        <f t="shared" si="16"/>
        <v>11948.565728800706</v>
      </c>
      <c r="S51" s="83">
        <f t="shared" si="17"/>
        <v>117.42614545947043</v>
      </c>
    </row>
    <row r="52" spans="1:19" s="84" customFormat="1" ht="15">
      <c r="A52" s="75">
        <v>5</v>
      </c>
      <c r="B52" s="76" t="s">
        <v>23</v>
      </c>
      <c r="C52" s="77">
        <v>17811</v>
      </c>
      <c r="D52" s="78">
        <v>1941037.19</v>
      </c>
      <c r="E52" s="77">
        <v>82065</v>
      </c>
      <c r="F52" s="79">
        <v>6</v>
      </c>
      <c r="G52" s="79">
        <v>80279</v>
      </c>
      <c r="H52" s="80">
        <v>1636</v>
      </c>
      <c r="I52" s="237"/>
      <c r="J52" s="237"/>
      <c r="K52" s="237"/>
      <c r="L52" s="81">
        <f t="shared" si="18"/>
        <v>17811</v>
      </c>
      <c r="M52" s="238">
        <v>1372965.638</v>
      </c>
      <c r="N52" s="239">
        <v>5128893.91</v>
      </c>
      <c r="O52" s="82">
        <f>(F52*10.15+G52*15.19+H52*25.98+I52*11.17+J52*5.08+K52*1.98)*6</f>
        <v>7572013.14</v>
      </c>
      <c r="P52" s="82">
        <f t="shared" si="19"/>
        <v>189020169.6612</v>
      </c>
      <c r="Q52" s="223">
        <f t="shared" si="20"/>
        <v>196592182.80119997</v>
      </c>
      <c r="R52" s="224">
        <f t="shared" si="16"/>
        <v>11037.683611318846</v>
      </c>
      <c r="S52" s="83">
        <f t="shared" si="17"/>
        <v>108.97968614900904</v>
      </c>
    </row>
    <row r="53" spans="1:19" s="84" customFormat="1" ht="15">
      <c r="A53" s="75">
        <v>6</v>
      </c>
      <c r="B53" s="76" t="s">
        <v>24</v>
      </c>
      <c r="C53" s="77">
        <v>8557</v>
      </c>
      <c r="D53" s="277">
        <v>1170345.225</v>
      </c>
      <c r="E53" s="77">
        <v>47580</v>
      </c>
      <c r="F53" s="234"/>
      <c r="G53" s="79">
        <v>47205</v>
      </c>
      <c r="H53" s="80">
        <v>5</v>
      </c>
      <c r="I53" s="80"/>
      <c r="J53" s="80"/>
      <c r="K53" s="80"/>
      <c r="L53" s="81">
        <f t="shared" si="18"/>
        <v>8557</v>
      </c>
      <c r="M53" s="235">
        <v>1429889.096</v>
      </c>
      <c r="N53" s="236">
        <v>5337741.64</v>
      </c>
      <c r="O53" s="82">
        <f t="shared" si="15"/>
        <v>4303043.1</v>
      </c>
      <c r="P53" s="88">
        <f t="shared" si="19"/>
        <v>113706914.73300001</v>
      </c>
      <c r="Q53" s="223">
        <f t="shared" si="20"/>
        <v>118009957.833</v>
      </c>
      <c r="R53" s="224">
        <f t="shared" si="16"/>
        <v>13791.043336800281</v>
      </c>
      <c r="S53" s="225">
        <f t="shared" si="17"/>
        <v>136.77050660278135</v>
      </c>
    </row>
    <row r="54" spans="1:19" s="84" customFormat="1" ht="15">
      <c r="A54" s="75">
        <v>7</v>
      </c>
      <c r="B54" s="76" t="s">
        <v>25</v>
      </c>
      <c r="C54" s="77">
        <v>9215</v>
      </c>
      <c r="D54" s="219">
        <v>1200508.22</v>
      </c>
      <c r="E54" s="79">
        <v>43100</v>
      </c>
      <c r="F54" s="80">
        <v>3</v>
      </c>
      <c r="G54" s="80">
        <v>27090</v>
      </c>
      <c r="H54" s="80">
        <v>15590</v>
      </c>
      <c r="I54" s="80">
        <v>1326</v>
      </c>
      <c r="J54" s="80"/>
      <c r="K54" s="80"/>
      <c r="L54" s="81">
        <v>9215</v>
      </c>
      <c r="M54" s="221">
        <v>1083869.214</v>
      </c>
      <c r="N54" s="222">
        <v>4049393.36</v>
      </c>
      <c r="O54" s="82">
        <f t="shared" si="15"/>
        <v>4988203.0200000005</v>
      </c>
      <c r="P54" s="82">
        <f t="shared" si="19"/>
        <v>117211711.4256</v>
      </c>
      <c r="Q54" s="223">
        <f t="shared" si="20"/>
        <v>122199914.4456</v>
      </c>
      <c r="R54" s="224">
        <f t="shared" si="16"/>
        <v>13260.978236093326</v>
      </c>
      <c r="S54" s="225">
        <f t="shared" si="17"/>
        <v>130.27761475854584</v>
      </c>
    </row>
    <row r="55" spans="1:19" s="84" customFormat="1" ht="15">
      <c r="A55" s="75">
        <v>8</v>
      </c>
      <c r="B55" s="76" t="s">
        <v>26</v>
      </c>
      <c r="C55" s="77">
        <v>8471</v>
      </c>
      <c r="D55" s="277">
        <v>695957.117</v>
      </c>
      <c r="E55" s="77">
        <v>36382</v>
      </c>
      <c r="F55" s="79">
        <v>6</v>
      </c>
      <c r="G55" s="79">
        <v>23901</v>
      </c>
      <c r="H55" s="80">
        <v>11466</v>
      </c>
      <c r="I55" s="80">
        <v>1296</v>
      </c>
      <c r="J55" s="80"/>
      <c r="K55" s="80">
        <v>93</v>
      </c>
      <c r="L55" s="81">
        <f t="shared" si="18"/>
        <v>8471</v>
      </c>
      <c r="M55" s="221">
        <v>372906.023</v>
      </c>
      <c r="N55" s="222">
        <v>1399677.68</v>
      </c>
      <c r="O55" s="82">
        <f t="shared" si="15"/>
        <v>4053985.38</v>
      </c>
      <c r="P55" s="82">
        <f t="shared" si="19"/>
        <v>69112056.67716</v>
      </c>
      <c r="Q55" s="223">
        <f t="shared" si="20"/>
        <v>73166042.05715999</v>
      </c>
      <c r="R55" s="283">
        <f t="shared" si="16"/>
        <v>8637.237877129028</v>
      </c>
      <c r="S55" s="284">
        <f t="shared" si="17"/>
        <v>82.157610317554</v>
      </c>
    </row>
    <row r="56" spans="1:19" s="84" customFormat="1" ht="15">
      <c r="A56" s="75">
        <v>9</v>
      </c>
      <c r="B56" s="76" t="s">
        <v>27</v>
      </c>
      <c r="C56" s="77">
        <v>4638</v>
      </c>
      <c r="D56" s="78">
        <v>424416.5</v>
      </c>
      <c r="E56" s="77">
        <v>22962</v>
      </c>
      <c r="F56" s="79"/>
      <c r="G56" s="79">
        <v>22926</v>
      </c>
      <c r="H56" s="85"/>
      <c r="I56" s="85">
        <v>1714</v>
      </c>
      <c r="J56" s="85"/>
      <c r="K56" s="85"/>
      <c r="L56" s="81">
        <f t="shared" si="18"/>
        <v>4638</v>
      </c>
      <c r="M56" s="221">
        <v>1541771.035</v>
      </c>
      <c r="N56" s="222">
        <v>5749124.45</v>
      </c>
      <c r="O56" s="82">
        <f>(F56*10.15+G56*15.19+H56*25.98+I56*11.17+J56*5.08+K56*1.98)*6</f>
        <v>2204347.92</v>
      </c>
      <c r="P56" s="82">
        <f>(D56*15.58)*6+O56</f>
        <v>41878802.34</v>
      </c>
      <c r="Q56" s="223">
        <f t="shared" si="20"/>
        <v>44083150.260000005</v>
      </c>
      <c r="R56" s="285">
        <f t="shared" si="16"/>
        <v>9504.775821474776</v>
      </c>
      <c r="S56" s="225">
        <f t="shared" si="17"/>
        <v>91.50851660198362</v>
      </c>
    </row>
    <row r="57" spans="1:19" s="84" customFormat="1" ht="15">
      <c r="A57" s="75">
        <v>10</v>
      </c>
      <c r="B57" s="76" t="s">
        <v>28</v>
      </c>
      <c r="C57" s="77">
        <v>2781</v>
      </c>
      <c r="D57" s="78">
        <v>326848</v>
      </c>
      <c r="E57" s="77">
        <v>12999</v>
      </c>
      <c r="F57" s="79"/>
      <c r="G57" s="79">
        <v>7128</v>
      </c>
      <c r="H57" s="80">
        <v>5601</v>
      </c>
      <c r="I57" s="80">
        <v>461</v>
      </c>
      <c r="J57" s="80">
        <v>9</v>
      </c>
      <c r="K57" s="80">
        <v>3</v>
      </c>
      <c r="L57" s="81">
        <f t="shared" si="18"/>
        <v>2781</v>
      </c>
      <c r="M57" s="221">
        <v>417577.724</v>
      </c>
      <c r="N57" s="222">
        <v>1554235.51</v>
      </c>
      <c r="O57" s="82">
        <f>(F57*10.15+G57*15.19+H57*25.98+I57*11.17+J57*5.08+K57*1.98)*6</f>
        <v>1553935.98</v>
      </c>
      <c r="P57" s="82">
        <f>(D57*15.58)*6+O57</f>
        <v>32107687.02</v>
      </c>
      <c r="Q57" s="223">
        <f t="shared" si="20"/>
        <v>33661623</v>
      </c>
      <c r="R57" s="283">
        <f t="shared" si="16"/>
        <v>12104.143473570659</v>
      </c>
      <c r="S57" s="284">
        <f t="shared" si="17"/>
        <v>117.52894642215031</v>
      </c>
    </row>
    <row r="58" spans="1:19" s="84" customFormat="1" ht="15">
      <c r="A58" s="75">
        <v>11</v>
      </c>
      <c r="B58" s="76" t="s">
        <v>29</v>
      </c>
      <c r="C58" s="77">
        <v>10467</v>
      </c>
      <c r="D58" s="233">
        <v>1407132.05</v>
      </c>
      <c r="E58" s="77">
        <v>49484</v>
      </c>
      <c r="F58" s="79">
        <v>4</v>
      </c>
      <c r="G58" s="79">
        <v>49124</v>
      </c>
      <c r="H58" s="80">
        <v>180</v>
      </c>
      <c r="I58" s="80">
        <v>2</v>
      </c>
      <c r="J58" s="80"/>
      <c r="K58" s="80"/>
      <c r="L58" s="81">
        <f t="shared" si="18"/>
        <v>10467</v>
      </c>
      <c r="M58" s="221">
        <v>490291.088</v>
      </c>
      <c r="N58" s="222">
        <v>2038208.77</v>
      </c>
      <c r="O58" s="82">
        <f>(F58*10.15+G58*15.19+H58*25.98+I58*11.17+J58*5.08+K58*1.98)*6</f>
        <v>4505597.399999999</v>
      </c>
      <c r="P58" s="82">
        <f>(D58*15.58)*6+O58</f>
        <v>136044301.43400002</v>
      </c>
      <c r="Q58" s="223">
        <f t="shared" si="20"/>
        <v>140549898.83400002</v>
      </c>
      <c r="R58" s="90">
        <f>Q58/C58</f>
        <v>13427.906643164233</v>
      </c>
      <c r="S58" s="83">
        <f t="shared" si="17"/>
        <v>134.43508646221457</v>
      </c>
    </row>
    <row r="59" spans="1:19" s="84" customFormat="1" ht="15">
      <c r="A59" s="75">
        <v>12</v>
      </c>
      <c r="B59" s="76" t="s">
        <v>30</v>
      </c>
      <c r="C59" s="295">
        <v>7850</v>
      </c>
      <c r="D59" s="233">
        <v>804635.86</v>
      </c>
      <c r="E59" s="77">
        <v>32594</v>
      </c>
      <c r="F59" s="79"/>
      <c r="G59" s="296">
        <v>29885</v>
      </c>
      <c r="H59" s="80">
        <v>2567</v>
      </c>
      <c r="I59" s="80">
        <v>102</v>
      </c>
      <c r="J59" s="80"/>
      <c r="K59" s="80"/>
      <c r="L59" s="81">
        <f t="shared" si="18"/>
        <v>7850</v>
      </c>
      <c r="M59" s="221">
        <v>382109.291</v>
      </c>
      <c r="N59" s="222">
        <v>1428137.83</v>
      </c>
      <c r="O59" s="82">
        <f t="shared" si="15"/>
        <v>3130698.9</v>
      </c>
      <c r="P59" s="88">
        <f t="shared" si="19"/>
        <v>78348059.0928</v>
      </c>
      <c r="Q59" s="89">
        <f t="shared" si="20"/>
        <v>81478757.99280001</v>
      </c>
      <c r="R59" s="224">
        <f t="shared" si="16"/>
        <v>10379.459616917198</v>
      </c>
      <c r="S59" s="225">
        <f t="shared" si="17"/>
        <v>102.50138343949044</v>
      </c>
    </row>
    <row r="60" spans="1:19" s="84" customFormat="1" ht="15">
      <c r="A60" s="75">
        <v>13</v>
      </c>
      <c r="B60" s="76" t="s">
        <v>31</v>
      </c>
      <c r="C60" s="295">
        <v>13590</v>
      </c>
      <c r="D60" s="233">
        <v>1757861.33</v>
      </c>
      <c r="E60" s="77">
        <v>69754</v>
      </c>
      <c r="F60" s="79">
        <v>390</v>
      </c>
      <c r="G60" s="296">
        <v>65857</v>
      </c>
      <c r="H60" s="80">
        <v>3013</v>
      </c>
      <c r="I60" s="80">
        <v>25</v>
      </c>
      <c r="J60" s="80"/>
      <c r="K60" s="80"/>
      <c r="L60" s="81">
        <f t="shared" si="18"/>
        <v>13590</v>
      </c>
      <c r="M60" s="298">
        <v>2900007.346</v>
      </c>
      <c r="N60" s="299">
        <v>10814306.61</v>
      </c>
      <c r="O60" s="82">
        <f t="shared" si="15"/>
        <v>6497299.92</v>
      </c>
      <c r="P60" s="82">
        <f t="shared" si="19"/>
        <v>170822177.04839998</v>
      </c>
      <c r="Q60" s="223">
        <f t="shared" si="20"/>
        <v>177319476.96839997</v>
      </c>
      <c r="R60" s="294">
        <f t="shared" si="16"/>
        <v>13047.790799735098</v>
      </c>
      <c r="S60" s="300">
        <f t="shared" si="17"/>
        <v>129.3496195732156</v>
      </c>
    </row>
    <row r="61" spans="1:19" s="84" customFormat="1" ht="15">
      <c r="A61" s="75">
        <v>14</v>
      </c>
      <c r="B61" s="76" t="s">
        <v>32</v>
      </c>
      <c r="C61" s="295">
        <v>4374</v>
      </c>
      <c r="D61" s="233">
        <v>496081.98</v>
      </c>
      <c r="E61" s="77">
        <v>20186</v>
      </c>
      <c r="F61" s="79"/>
      <c r="G61" s="296">
        <v>19658</v>
      </c>
      <c r="H61" s="80">
        <v>208</v>
      </c>
      <c r="I61" s="80"/>
      <c r="J61" s="80"/>
      <c r="K61" s="80"/>
      <c r="L61" s="81">
        <f t="shared" si="18"/>
        <v>4374</v>
      </c>
      <c r="M61" s="221">
        <v>267446.429</v>
      </c>
      <c r="N61" s="299">
        <v>1002041.11</v>
      </c>
      <c r="O61" s="82">
        <f t="shared" si="15"/>
        <v>1824053.1600000001</v>
      </c>
      <c r="P61" s="88">
        <f t="shared" si="19"/>
        <v>48197796.6504</v>
      </c>
      <c r="Q61" s="223">
        <f t="shared" si="20"/>
        <v>50021849.810399994</v>
      </c>
      <c r="R61" s="224">
        <f t="shared" si="16"/>
        <v>11436.179654869684</v>
      </c>
      <c r="S61" s="225">
        <f t="shared" si="17"/>
        <v>113.41609053497942</v>
      </c>
    </row>
    <row r="62" spans="1:19" ht="15">
      <c r="A62" s="75">
        <v>15</v>
      </c>
      <c r="B62" s="76" t="s">
        <v>33</v>
      </c>
      <c r="C62" s="80">
        <v>2058</v>
      </c>
      <c r="D62" s="301">
        <v>203019.067</v>
      </c>
      <c r="E62" s="77">
        <v>9340</v>
      </c>
      <c r="F62" s="79">
        <v>15</v>
      </c>
      <c r="G62" s="80">
        <v>8076</v>
      </c>
      <c r="H62" s="296">
        <v>713</v>
      </c>
      <c r="I62" s="296">
        <v>203</v>
      </c>
      <c r="J62" s="296"/>
      <c r="K62" s="296">
        <v>47</v>
      </c>
      <c r="L62" s="81">
        <f>C62</f>
        <v>2058</v>
      </c>
      <c r="M62" s="221">
        <v>99619.956</v>
      </c>
      <c r="N62" s="222">
        <v>371649.51</v>
      </c>
      <c r="O62" s="82">
        <f>(F62*10.15+G62*15.19+H62*25.98+I62*11.17+J62*5.08+K62*1.98)*6</f>
        <v>862266</v>
      </c>
      <c r="P62" s="82">
        <f t="shared" si="19"/>
        <v>19840488.383160003</v>
      </c>
      <c r="Q62" s="223">
        <f t="shared" si="20"/>
        <v>20702754.383160003</v>
      </c>
      <c r="R62" s="90">
        <f t="shared" si="16"/>
        <v>10059.647416501459</v>
      </c>
      <c r="S62" s="284">
        <f t="shared" si="17"/>
        <v>98.64872060252674</v>
      </c>
    </row>
    <row r="63" spans="1:19" ht="15">
      <c r="A63" s="276"/>
      <c r="B63" s="287" t="s">
        <v>34</v>
      </c>
      <c r="C63" s="288">
        <f>SUM(C48:C62)</f>
        <v>142369</v>
      </c>
      <c r="D63" s="289">
        <f aca="true" t="shared" si="21" ref="D63:L63">SUM(D48:D62)</f>
        <v>16574386.169000002</v>
      </c>
      <c r="E63" s="288">
        <f t="shared" si="21"/>
        <v>647418</v>
      </c>
      <c r="F63" s="288">
        <f t="shared" si="21"/>
        <v>424</v>
      </c>
      <c r="G63" s="288">
        <f t="shared" si="21"/>
        <v>546681</v>
      </c>
      <c r="H63" s="288">
        <f t="shared" si="21"/>
        <v>94426</v>
      </c>
      <c r="I63" s="288">
        <f t="shared" si="21"/>
        <v>7031</v>
      </c>
      <c r="J63" s="288">
        <f t="shared" si="21"/>
        <v>9</v>
      </c>
      <c r="K63" s="288">
        <f t="shared" si="21"/>
        <v>158</v>
      </c>
      <c r="L63" s="288">
        <f t="shared" si="21"/>
        <v>142369</v>
      </c>
      <c r="M63" s="290">
        <f>SUM(M48:M62)</f>
        <v>15964375.766999999</v>
      </c>
      <c r="N63" s="289">
        <f>SUM(N48:N62)</f>
        <v>59748515.52</v>
      </c>
      <c r="O63" s="291">
        <f>SUM(O48:O62)</f>
        <v>65042821.8</v>
      </c>
      <c r="P63" s="291">
        <f>SUM(P48:P62)</f>
        <v>1614416440.87832</v>
      </c>
      <c r="Q63" s="291">
        <f>SUM(Q48:Q62)</f>
        <v>1679459262.6783202</v>
      </c>
      <c r="R63" s="289">
        <f t="shared" si="16"/>
        <v>11796.523559751913</v>
      </c>
      <c r="S63" s="289">
        <f t="shared" si="17"/>
        <v>116.41850521532076</v>
      </c>
    </row>
    <row r="65" spans="13:19" ht="15">
      <c r="M65" s="303"/>
      <c r="O65" s="271"/>
      <c r="P65" s="271"/>
      <c r="Q65" s="271"/>
      <c r="R65" s="271"/>
      <c r="S65" s="271"/>
    </row>
    <row r="67" ht="15">
      <c r="C67" s="1">
        <f>C63/C22%</f>
        <v>50.38451329782528</v>
      </c>
    </row>
    <row r="68" ht="15">
      <c r="M68" s="240"/>
    </row>
  </sheetData>
  <sheetProtection/>
  <mergeCells count="41">
    <mergeCell ref="O45:P45"/>
    <mergeCell ref="Q45:Q46"/>
    <mergeCell ref="R45:R46"/>
    <mergeCell ref="S45:S46"/>
    <mergeCell ref="R25:R26"/>
    <mergeCell ref="S25:S26"/>
    <mergeCell ref="O25:P25"/>
    <mergeCell ref="Q25:Q26"/>
    <mergeCell ref="A45:A46"/>
    <mergeCell ref="B45:B46"/>
    <mergeCell ref="C45:C46"/>
    <mergeCell ref="D45:D46"/>
    <mergeCell ref="F45:H45"/>
    <mergeCell ref="I45:I46"/>
    <mergeCell ref="J45:J46"/>
    <mergeCell ref="K45:K46"/>
    <mergeCell ref="I25:I26"/>
    <mergeCell ref="J25:J26"/>
    <mergeCell ref="K25:K26"/>
    <mergeCell ref="L25:N25"/>
    <mergeCell ref="L45:N4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68"/>
  <sheetViews>
    <sheetView zoomScale="91" zoomScaleNormal="91" zoomScalePageLayoutView="0" workbookViewId="0" topLeftCell="A28">
      <selection activeCell="C7" sqref="C7:C21"/>
    </sheetView>
  </sheetViews>
  <sheetFormatPr defaultColWidth="9.140625" defaultRowHeight="15"/>
  <cols>
    <col min="1" max="1" width="4.421875" style="1" customWidth="1"/>
    <col min="2" max="2" width="33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78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324">
        <v>14</v>
      </c>
      <c r="P6" s="324">
        <v>15</v>
      </c>
      <c r="Q6" s="324">
        <v>16</v>
      </c>
      <c r="R6" s="324">
        <v>17</v>
      </c>
      <c r="S6" s="324">
        <v>18</v>
      </c>
    </row>
    <row r="7" spans="1:19" s="30" customFormat="1" ht="16.5" customHeight="1">
      <c r="A7" s="17">
        <v>1</v>
      </c>
      <c r="B7" s="18" t="s">
        <v>19</v>
      </c>
      <c r="C7" s="19">
        <f>C28+C48</f>
        <v>77828</v>
      </c>
      <c r="D7" s="20">
        <f aca="true" t="shared" si="0" ref="C7:K21">D28+D48</f>
        <v>5566135.05</v>
      </c>
      <c r="E7" s="19">
        <f t="shared" si="0"/>
        <v>205271</v>
      </c>
      <c r="F7" s="21">
        <f t="shared" si="0"/>
        <v>245</v>
      </c>
      <c r="G7" s="21">
        <f t="shared" si="0"/>
        <v>151121</v>
      </c>
      <c r="H7" s="22">
        <f t="shared" si="0"/>
        <v>54150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>
        <f>L48</f>
        <v>23537</v>
      </c>
      <c r="M7" s="241">
        <f>M28+M48</f>
        <v>10661837.474</v>
      </c>
      <c r="N7" s="242">
        <f>N28+N48</f>
        <v>39705987.14</v>
      </c>
      <c r="O7" s="171">
        <f aca="true" t="shared" si="1" ref="O7:O20">(F7*10.15+G7*15.19+H7*25.98+I7*11.17+J7*5.08+K7*1.98)*6</f>
        <v>22228990.439999998</v>
      </c>
      <c r="P7" s="172">
        <f>(D7*15.58)*6+O7</f>
        <v>542551294.914</v>
      </c>
      <c r="Q7" s="184">
        <f>O7+P7</f>
        <v>564780285.3540001</v>
      </c>
      <c r="R7" s="192">
        <f aca="true" t="shared" si="2" ref="R7:R22">Q7/C7</f>
        <v>7256.775008403147</v>
      </c>
      <c r="S7" s="189">
        <f aca="true" t="shared" si="3" ref="S7:S22">D7/C7</f>
        <v>71.51841303900909</v>
      </c>
    </row>
    <row r="8" spans="1:22" s="30" customFormat="1" ht="16.5" customHeight="1">
      <c r="A8" s="17">
        <v>2</v>
      </c>
      <c r="B8" s="18" t="s">
        <v>20</v>
      </c>
      <c r="C8" s="19">
        <f t="shared" si="0"/>
        <v>10671</v>
      </c>
      <c r="D8" s="156">
        <f t="shared" si="0"/>
        <v>765908.936</v>
      </c>
      <c r="E8" s="19">
        <f t="shared" si="0"/>
        <v>34594</v>
      </c>
      <c r="F8" s="21">
        <f t="shared" si="0"/>
        <v>1</v>
      </c>
      <c r="G8" s="21">
        <f t="shared" si="0"/>
        <v>30416</v>
      </c>
      <c r="H8" s="22">
        <f t="shared" si="0"/>
        <v>1377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4">
        <f aca="true" t="shared" si="4" ref="L8:L21">L49</f>
        <v>5370</v>
      </c>
      <c r="M8" s="241">
        <f aca="true" t="shared" si="5" ref="M8:N21">M29+M49</f>
        <v>3112832.43</v>
      </c>
      <c r="N8" s="242">
        <f t="shared" si="5"/>
        <v>11536126.92</v>
      </c>
      <c r="O8" s="171">
        <f>(F8*10.15+G8*15.19+H8*25.98+I8*11.17+J8*5.08+K8*1.98)*6</f>
        <v>2986821.9000000004</v>
      </c>
      <c r="P8" s="171">
        <v>65495012.969</v>
      </c>
      <c r="Q8" s="173">
        <f>O8+P8</f>
        <v>68481834.869</v>
      </c>
      <c r="R8" s="192">
        <f t="shared" si="2"/>
        <v>6417.564883234936</v>
      </c>
      <c r="S8" s="189">
        <f t="shared" si="3"/>
        <v>71.77480423577921</v>
      </c>
      <c r="T8" s="34"/>
      <c r="U8" s="34"/>
      <c r="V8" s="34"/>
    </row>
    <row r="9" spans="1:23" s="30" customFormat="1" ht="16.5" customHeight="1">
      <c r="A9" s="17">
        <v>3</v>
      </c>
      <c r="B9" s="18" t="s">
        <v>21</v>
      </c>
      <c r="C9" s="19">
        <f t="shared" si="0"/>
        <v>14150</v>
      </c>
      <c r="D9" s="20">
        <f t="shared" si="0"/>
        <v>1459566.91</v>
      </c>
      <c r="E9" s="19">
        <f t="shared" si="0"/>
        <v>68829</v>
      </c>
      <c r="F9" s="21">
        <f t="shared" si="0"/>
        <v>0</v>
      </c>
      <c r="G9" s="21">
        <f t="shared" si="0"/>
        <v>58029</v>
      </c>
      <c r="H9" s="22">
        <f t="shared" si="0"/>
        <v>6350</v>
      </c>
      <c r="I9" s="23">
        <f t="shared" si="0"/>
        <v>1016</v>
      </c>
      <c r="J9" s="23">
        <f t="shared" si="0"/>
        <v>1</v>
      </c>
      <c r="K9" s="23">
        <f t="shared" si="0"/>
        <v>15</v>
      </c>
      <c r="L9" s="24">
        <f t="shared" si="4"/>
        <v>8894</v>
      </c>
      <c r="M9" s="241">
        <f t="shared" si="5"/>
        <v>6148990.197</v>
      </c>
      <c r="N9" s="241">
        <f t="shared" si="5"/>
        <v>22085587.89</v>
      </c>
      <c r="O9" s="171">
        <f t="shared" si="1"/>
        <v>6346902.0600000005</v>
      </c>
      <c r="P9" s="172">
        <f>(D9*15.58)*6+O9</f>
        <v>142787216.80679998</v>
      </c>
      <c r="Q9" s="184">
        <f>O9+P9</f>
        <v>149134118.86679998</v>
      </c>
      <c r="R9" s="192">
        <f t="shared" si="2"/>
        <v>10539.51370083392</v>
      </c>
      <c r="S9" s="189">
        <f t="shared" si="3"/>
        <v>103.14960494699646</v>
      </c>
      <c r="T9" s="36"/>
      <c r="U9" s="37"/>
      <c r="V9" s="38"/>
      <c r="W9" s="39"/>
    </row>
    <row r="10" spans="1:22" s="30" customFormat="1" ht="16.5" customHeight="1">
      <c r="A10" s="17">
        <v>4</v>
      </c>
      <c r="B10" s="18" t="s">
        <v>22</v>
      </c>
      <c r="C10" s="19">
        <f t="shared" si="0"/>
        <v>25387</v>
      </c>
      <c r="D10" s="156">
        <f t="shared" si="0"/>
        <v>2466443.07</v>
      </c>
      <c r="E10" s="19">
        <f t="shared" si="0"/>
        <v>117728</v>
      </c>
      <c r="F10" s="21">
        <f t="shared" si="0"/>
        <v>0</v>
      </c>
      <c r="G10" s="21">
        <f t="shared" si="0"/>
        <v>99122</v>
      </c>
      <c r="H10" s="22">
        <f t="shared" si="0"/>
        <v>13188</v>
      </c>
      <c r="I10" s="23">
        <f t="shared" si="0"/>
        <v>1825</v>
      </c>
      <c r="J10" s="23">
        <f t="shared" si="0"/>
        <v>0</v>
      </c>
      <c r="K10" s="23">
        <f t="shared" si="0"/>
        <v>0</v>
      </c>
      <c r="L10" s="24">
        <f t="shared" si="4"/>
        <v>14995</v>
      </c>
      <c r="M10" s="242">
        <f t="shared" si="5"/>
        <v>13045938.012</v>
      </c>
      <c r="N10" s="242">
        <f t="shared" si="5"/>
        <v>48575801.01</v>
      </c>
      <c r="O10" s="172">
        <f>(F10*10.15+G10*15.19+H10*25.98+I10*11.17+J10*5.08+K10*1.98)*6</f>
        <v>11212036.02</v>
      </c>
      <c r="P10" s="172">
        <f aca="true" t="shared" si="6" ref="P10:P21">(D10*15.58)*6+O10</f>
        <v>241775134.2036</v>
      </c>
      <c r="Q10" s="184">
        <f aca="true" t="shared" si="7" ref="Q10:Q16">O10+P10</f>
        <v>252987170.2236</v>
      </c>
      <c r="R10" s="192">
        <f t="shared" si="2"/>
        <v>9965.225124024108</v>
      </c>
      <c r="S10" s="189">
        <f t="shared" si="3"/>
        <v>97.15378225075825</v>
      </c>
      <c r="T10" s="34"/>
      <c r="U10" s="34"/>
      <c r="V10" s="34"/>
    </row>
    <row r="11" spans="1:22" s="30" customFormat="1" ht="16.5" customHeight="1">
      <c r="A11" s="17">
        <v>5</v>
      </c>
      <c r="B11" s="18" t="s">
        <v>23</v>
      </c>
      <c r="C11" s="19">
        <f t="shared" si="0"/>
        <v>32907</v>
      </c>
      <c r="D11" s="20">
        <f t="shared" si="0"/>
        <v>2922301.05</v>
      </c>
      <c r="E11" s="19">
        <f t="shared" si="0"/>
        <v>144196</v>
      </c>
      <c r="F11" s="21">
        <f t="shared" si="0"/>
        <v>6</v>
      </c>
      <c r="G11" s="21">
        <f t="shared" si="0"/>
        <v>136860</v>
      </c>
      <c r="H11" s="22">
        <f t="shared" si="0"/>
        <v>2316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4">
        <f t="shared" si="4"/>
        <v>17866</v>
      </c>
      <c r="M11" s="241">
        <f t="shared" si="5"/>
        <v>18559437.299</v>
      </c>
      <c r="N11" s="241">
        <f t="shared" si="5"/>
        <v>69188968.03999999</v>
      </c>
      <c r="O11" s="172">
        <f>(F11*10.15+G11*15.19+H11*25.98+I11*11.17+J11*5.08+K11*1.98)*6</f>
        <v>12834803.879999999</v>
      </c>
      <c r="P11" s="172">
        <f t="shared" si="6"/>
        <v>286011506.034</v>
      </c>
      <c r="Q11" s="184">
        <f t="shared" si="7"/>
        <v>298846309.914</v>
      </c>
      <c r="R11" s="174">
        <f t="shared" si="2"/>
        <v>9081.542222445072</v>
      </c>
      <c r="S11" s="189">
        <f t="shared" si="3"/>
        <v>88.80484547360743</v>
      </c>
      <c r="T11" s="34"/>
      <c r="U11" s="34"/>
      <c r="V11" s="34"/>
    </row>
    <row r="12" spans="1:19" s="30" customFormat="1" ht="16.5" customHeight="1">
      <c r="A12" s="17">
        <v>6</v>
      </c>
      <c r="B12" s="18" t="s">
        <v>24</v>
      </c>
      <c r="C12" s="19">
        <f>C33+C53</f>
        <v>17756</v>
      </c>
      <c r="D12" s="156">
        <f t="shared" si="0"/>
        <v>1843702.6550000003</v>
      </c>
      <c r="E12" s="19">
        <f t="shared" si="0"/>
        <v>91774</v>
      </c>
      <c r="F12" s="21">
        <f t="shared" si="0"/>
        <v>4</v>
      </c>
      <c r="G12" s="21">
        <f t="shared" si="0"/>
        <v>87259</v>
      </c>
      <c r="H12" s="22">
        <f t="shared" si="0"/>
        <v>5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4">
        <f t="shared" si="4"/>
        <v>8713</v>
      </c>
      <c r="M12" s="241">
        <f t="shared" si="5"/>
        <v>11698560.682</v>
      </c>
      <c r="N12" s="242">
        <f t="shared" si="5"/>
        <v>42290887.81</v>
      </c>
      <c r="O12" s="171">
        <f t="shared" si="1"/>
        <v>7953808.26</v>
      </c>
      <c r="P12" s="171">
        <f t="shared" si="6"/>
        <v>180303132.4494</v>
      </c>
      <c r="Q12" s="173">
        <f>O12+P12</f>
        <v>188256940.7094</v>
      </c>
      <c r="R12" s="174">
        <f t="shared" si="2"/>
        <v>10602.44090501239</v>
      </c>
      <c r="S12" s="175">
        <f t="shared" si="3"/>
        <v>103.83547279792748</v>
      </c>
    </row>
    <row r="13" spans="1:19" s="30" customFormat="1" ht="16.5" customHeight="1">
      <c r="A13" s="17">
        <v>7</v>
      </c>
      <c r="B13" s="18" t="s">
        <v>25</v>
      </c>
      <c r="C13" s="19">
        <f t="shared" si="0"/>
        <v>13064</v>
      </c>
      <c r="D13" s="20">
        <f t="shared" si="0"/>
        <v>1473647.51</v>
      </c>
      <c r="E13" s="19">
        <f t="shared" si="0"/>
        <v>59442</v>
      </c>
      <c r="F13" s="21">
        <f t="shared" si="0"/>
        <v>5</v>
      </c>
      <c r="G13" s="21">
        <f t="shared" si="0"/>
        <v>37461</v>
      </c>
      <c r="H13" s="22">
        <f t="shared" si="0"/>
        <v>18449</v>
      </c>
      <c r="I13" s="23">
        <f t="shared" si="0"/>
        <v>1566</v>
      </c>
      <c r="J13" s="23">
        <f t="shared" si="0"/>
        <v>0</v>
      </c>
      <c r="K13" s="23">
        <f t="shared" si="0"/>
        <v>0</v>
      </c>
      <c r="L13" s="24">
        <f t="shared" si="4"/>
        <v>9215</v>
      </c>
      <c r="M13" s="241">
        <f t="shared" si="5"/>
        <v>5200039.832</v>
      </c>
      <c r="N13" s="242">
        <f t="shared" si="5"/>
        <v>19348408.46</v>
      </c>
      <c r="O13" s="171">
        <f t="shared" si="1"/>
        <v>6395283.48</v>
      </c>
      <c r="P13" s="171">
        <f t="shared" si="6"/>
        <v>144151852.7148</v>
      </c>
      <c r="Q13" s="173">
        <f>O13+P13</f>
        <v>150547136.1948</v>
      </c>
      <c r="R13" s="174">
        <f t="shared" si="2"/>
        <v>11523.816303949785</v>
      </c>
      <c r="S13" s="175">
        <f t="shared" si="3"/>
        <v>112.80216702388243</v>
      </c>
    </row>
    <row r="14" spans="1:19" s="30" customFormat="1" ht="16.5" customHeight="1">
      <c r="A14" s="17">
        <v>8</v>
      </c>
      <c r="B14" s="18" t="s">
        <v>26</v>
      </c>
      <c r="C14" s="19">
        <f t="shared" si="0"/>
        <v>11777</v>
      </c>
      <c r="D14" s="156">
        <f t="shared" si="0"/>
        <v>855423.477</v>
      </c>
      <c r="E14" s="19">
        <f t="shared" si="0"/>
        <v>47078</v>
      </c>
      <c r="F14" s="21">
        <f t="shared" si="0"/>
        <v>6</v>
      </c>
      <c r="G14" s="21">
        <f t="shared" si="0"/>
        <v>31577</v>
      </c>
      <c r="H14" s="22">
        <f t="shared" si="0"/>
        <v>13037</v>
      </c>
      <c r="I14" s="23">
        <f t="shared" si="0"/>
        <v>1522</v>
      </c>
      <c r="J14" s="23">
        <f t="shared" si="0"/>
        <v>0</v>
      </c>
      <c r="K14" s="23">
        <f t="shared" si="0"/>
        <v>100</v>
      </c>
      <c r="L14" s="24">
        <f t="shared" si="4"/>
        <v>8602</v>
      </c>
      <c r="M14" s="241">
        <f t="shared" si="5"/>
        <v>2381846.137</v>
      </c>
      <c r="N14" s="242">
        <f t="shared" si="5"/>
        <v>8889763.67</v>
      </c>
      <c r="O14" s="171">
        <f t="shared" si="1"/>
        <v>5013693.18</v>
      </c>
      <c r="P14" s="171">
        <f>(D14*15.58)*6+O14</f>
        <v>84978679.80996001</v>
      </c>
      <c r="Q14" s="173">
        <f t="shared" si="7"/>
        <v>89992372.98996001</v>
      </c>
      <c r="R14" s="188">
        <f t="shared" si="2"/>
        <v>7641.366476178994</v>
      </c>
      <c r="S14" s="183">
        <f t="shared" si="3"/>
        <v>72.63509187399167</v>
      </c>
    </row>
    <row r="15" spans="1:19" s="30" customFormat="1" ht="16.5" customHeight="1">
      <c r="A15" s="17">
        <v>9</v>
      </c>
      <c r="B15" s="18" t="s">
        <v>27</v>
      </c>
      <c r="C15" s="19">
        <f t="shared" si="0"/>
        <v>8196</v>
      </c>
      <c r="D15" s="20">
        <f>D36+D56</f>
        <v>629411.5</v>
      </c>
      <c r="E15" s="19">
        <f t="shared" si="0"/>
        <v>39018</v>
      </c>
      <c r="F15" s="21">
        <f t="shared" si="0"/>
        <v>0</v>
      </c>
      <c r="G15" s="21">
        <f t="shared" si="0"/>
        <v>34924</v>
      </c>
      <c r="H15" s="22">
        <f t="shared" si="0"/>
        <v>4</v>
      </c>
      <c r="I15" s="23">
        <f t="shared" si="0"/>
        <v>2402</v>
      </c>
      <c r="J15" s="23">
        <f t="shared" si="0"/>
        <v>0</v>
      </c>
      <c r="K15" s="23">
        <f t="shared" si="0"/>
        <v>0</v>
      </c>
      <c r="L15" s="24">
        <f t="shared" si="4"/>
        <v>4661</v>
      </c>
      <c r="M15" s="241">
        <f>M36+M56</f>
        <v>4112995.9219999993</v>
      </c>
      <c r="N15" s="242">
        <f t="shared" si="5"/>
        <v>15307479.14</v>
      </c>
      <c r="O15" s="171">
        <f>(F15*10.15+G15*15.19+H15*25.98+I15*11.17+J15*5.08+K15*1.98)*6</f>
        <v>3344578.92</v>
      </c>
      <c r="P15" s="171">
        <f>(D15*15.58)*6+O15</f>
        <v>62181965.94</v>
      </c>
      <c r="Q15" s="173">
        <f t="shared" si="7"/>
        <v>65526544.86</v>
      </c>
      <c r="R15" s="187">
        <f t="shared" si="2"/>
        <v>7994.942027818448</v>
      </c>
      <c r="S15" s="175">
        <f t="shared" si="3"/>
        <v>76.79496095656418</v>
      </c>
    </row>
    <row r="16" spans="1:19" s="30" customFormat="1" ht="16.5" customHeight="1">
      <c r="A16" s="17">
        <v>10</v>
      </c>
      <c r="B16" s="18" t="s">
        <v>28</v>
      </c>
      <c r="C16" s="19">
        <f t="shared" si="0"/>
        <v>4250</v>
      </c>
      <c r="D16" s="20">
        <f t="shared" si="0"/>
        <v>429071.5</v>
      </c>
      <c r="E16" s="19">
        <f t="shared" si="0"/>
        <v>18600</v>
      </c>
      <c r="F16" s="21">
        <f t="shared" si="0"/>
        <v>0</v>
      </c>
      <c r="G16" s="21">
        <f t="shared" si="0"/>
        <v>10613</v>
      </c>
      <c r="H16" s="22">
        <f t="shared" si="0"/>
        <v>6530</v>
      </c>
      <c r="I16" s="23">
        <f t="shared" si="0"/>
        <v>593</v>
      </c>
      <c r="J16" s="23">
        <f t="shared" si="0"/>
        <v>9</v>
      </c>
      <c r="K16" s="23">
        <f t="shared" si="0"/>
        <v>3</v>
      </c>
      <c r="L16" s="24">
        <f t="shared" si="4"/>
        <v>2879</v>
      </c>
      <c r="M16" s="241">
        <f t="shared" si="5"/>
        <v>1830372.325</v>
      </c>
      <c r="N16" s="242">
        <f t="shared" si="5"/>
        <v>6822355.96</v>
      </c>
      <c r="O16" s="172">
        <f t="shared" si="1"/>
        <v>2025218.0399999998</v>
      </c>
      <c r="P16" s="172">
        <f>(D16*15.58)*6+O16</f>
        <v>42134821.86</v>
      </c>
      <c r="Q16" s="184">
        <f t="shared" si="7"/>
        <v>44160039.9</v>
      </c>
      <c r="R16" s="190">
        <f t="shared" si="2"/>
        <v>10390.597623529411</v>
      </c>
      <c r="S16" s="189">
        <f t="shared" si="3"/>
        <v>100.958</v>
      </c>
    </row>
    <row r="17" spans="1:19" s="30" customFormat="1" ht="16.5" customHeight="1">
      <c r="A17" s="17">
        <v>11</v>
      </c>
      <c r="B17" s="18" t="s">
        <v>29</v>
      </c>
      <c r="C17" s="19">
        <f t="shared" si="0"/>
        <v>23048</v>
      </c>
      <c r="D17" s="20">
        <f t="shared" si="0"/>
        <v>2366272.3079999997</v>
      </c>
      <c r="E17" s="19">
        <f t="shared" si="0"/>
        <v>102489</v>
      </c>
      <c r="F17" s="21">
        <f t="shared" si="0"/>
        <v>4</v>
      </c>
      <c r="G17" s="21">
        <f t="shared" si="0"/>
        <v>100567</v>
      </c>
      <c r="H17" s="22">
        <f t="shared" si="0"/>
        <v>246</v>
      </c>
      <c r="I17" s="23">
        <f t="shared" si="0"/>
        <v>2</v>
      </c>
      <c r="J17" s="23">
        <f t="shared" si="0"/>
        <v>0</v>
      </c>
      <c r="K17" s="23">
        <f t="shared" si="0"/>
        <v>0</v>
      </c>
      <c r="L17" s="24">
        <f t="shared" si="4"/>
        <v>10715</v>
      </c>
      <c r="M17" s="241">
        <f t="shared" si="5"/>
        <v>11758656.608</v>
      </c>
      <c r="N17" s="242">
        <f t="shared" si="5"/>
        <v>43484906.449999996</v>
      </c>
      <c r="O17" s="171">
        <f>(F17*10.15+G17*15.19+H17*25.98+I17*11.17+J17*5.08+K17*1.98)*6</f>
        <v>9204400.500000002</v>
      </c>
      <c r="P17" s="172">
        <f>(D17*15.58)*6+O17</f>
        <v>230403535.85183996</v>
      </c>
      <c r="Q17" s="184">
        <f>O17+P17</f>
        <v>239607936.35183996</v>
      </c>
      <c r="R17" s="192">
        <f t="shared" si="2"/>
        <v>10396.040279062823</v>
      </c>
      <c r="S17" s="189">
        <f t="shared" si="3"/>
        <v>102.66714283234987</v>
      </c>
    </row>
    <row r="18" spans="1:19" s="30" customFormat="1" ht="16.5" customHeight="1">
      <c r="A18" s="17">
        <v>12</v>
      </c>
      <c r="B18" s="18" t="s">
        <v>30</v>
      </c>
      <c r="C18" s="19">
        <f t="shared" si="0"/>
        <v>12216</v>
      </c>
      <c r="D18" s="20">
        <f t="shared" si="0"/>
        <v>1106233.34</v>
      </c>
      <c r="E18" s="19">
        <f t="shared" si="0"/>
        <v>51935</v>
      </c>
      <c r="F18" s="21">
        <f t="shared" si="0"/>
        <v>0</v>
      </c>
      <c r="G18" s="21">
        <f t="shared" si="0"/>
        <v>46280</v>
      </c>
      <c r="H18" s="22">
        <f t="shared" si="0"/>
        <v>2810</v>
      </c>
      <c r="I18" s="23">
        <f t="shared" si="0"/>
        <v>106</v>
      </c>
      <c r="J18" s="23">
        <f t="shared" si="0"/>
        <v>0</v>
      </c>
      <c r="K18" s="23">
        <f t="shared" si="0"/>
        <v>0</v>
      </c>
      <c r="L18" s="24">
        <f t="shared" si="4"/>
        <v>7952</v>
      </c>
      <c r="M18" s="241">
        <f t="shared" si="5"/>
        <v>3576188.873</v>
      </c>
      <c r="N18" s="242">
        <f t="shared" si="5"/>
        <v>13324798.07</v>
      </c>
      <c r="O18" s="172">
        <f t="shared" si="1"/>
        <v>4663086.12</v>
      </c>
      <c r="P18" s="172">
        <f t="shared" si="6"/>
        <v>108073778.74320002</v>
      </c>
      <c r="Q18" s="184">
        <f>O18+P18</f>
        <v>112736864.86320002</v>
      </c>
      <c r="R18" s="174">
        <f t="shared" si="2"/>
        <v>9228.623515324167</v>
      </c>
      <c r="S18" s="175">
        <f t="shared" si="3"/>
        <v>90.55610183366078</v>
      </c>
    </row>
    <row r="19" spans="1:19" s="30" customFormat="1" ht="16.5" customHeight="1">
      <c r="A19" s="17">
        <v>13</v>
      </c>
      <c r="B19" s="18" t="s">
        <v>31</v>
      </c>
      <c r="C19" s="19">
        <f t="shared" si="0"/>
        <v>24069</v>
      </c>
      <c r="D19" s="20">
        <f t="shared" si="0"/>
        <v>2583236.48</v>
      </c>
      <c r="E19" s="19">
        <f t="shared" si="0"/>
        <v>119650</v>
      </c>
      <c r="F19" s="21">
        <f t="shared" si="0"/>
        <v>605</v>
      </c>
      <c r="G19" s="21">
        <f t="shared" si="0"/>
        <v>111493</v>
      </c>
      <c r="H19" s="22">
        <f t="shared" si="0"/>
        <v>3697</v>
      </c>
      <c r="I19" s="23">
        <f t="shared" si="0"/>
        <v>26</v>
      </c>
      <c r="J19" s="23">
        <f t="shared" si="0"/>
        <v>0</v>
      </c>
      <c r="K19" s="23">
        <f t="shared" si="0"/>
        <v>0</v>
      </c>
      <c r="L19" s="24">
        <f>L60</f>
        <v>13719</v>
      </c>
      <c r="M19" s="242">
        <f t="shared" si="5"/>
        <v>19381962.24</v>
      </c>
      <c r="N19" s="242">
        <f t="shared" si="5"/>
        <v>65272915.67</v>
      </c>
      <c r="O19" s="171">
        <f t="shared" si="1"/>
        <v>10776347.399999999</v>
      </c>
      <c r="P19" s="171">
        <f>(D19*15.58)*6+O19</f>
        <v>252257293.55040002</v>
      </c>
      <c r="Q19" s="173">
        <f>O19+P19</f>
        <v>263033640.95040002</v>
      </c>
      <c r="R19" s="192">
        <f t="shared" si="2"/>
        <v>10928.31613072417</v>
      </c>
      <c r="S19" s="189">
        <f t="shared" si="3"/>
        <v>107.32629024886783</v>
      </c>
    </row>
    <row r="20" spans="1:19" s="30" customFormat="1" ht="16.5" customHeight="1">
      <c r="A20" s="17">
        <v>14</v>
      </c>
      <c r="B20" s="18" t="s">
        <v>32</v>
      </c>
      <c r="C20" s="19">
        <f t="shared" si="0"/>
        <v>4784</v>
      </c>
      <c r="D20" s="20">
        <f t="shared" si="0"/>
        <v>535433.45</v>
      </c>
      <c r="E20" s="19">
        <f t="shared" si="0"/>
        <v>21832</v>
      </c>
      <c r="F20" s="21">
        <f t="shared" si="0"/>
        <v>0</v>
      </c>
      <c r="G20" s="21">
        <f t="shared" si="0"/>
        <v>21194</v>
      </c>
      <c r="H20" s="22">
        <f t="shared" si="0"/>
        <v>236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4">
        <f t="shared" si="4"/>
        <v>4493</v>
      </c>
      <c r="M20" s="241">
        <f t="shared" si="5"/>
        <v>1763974.393</v>
      </c>
      <c r="N20" s="242">
        <f t="shared" si="5"/>
        <v>6570749.06</v>
      </c>
      <c r="O20" s="171">
        <f t="shared" si="1"/>
        <v>1968408.84</v>
      </c>
      <c r="P20" s="172">
        <f t="shared" si="6"/>
        <v>52020727.746</v>
      </c>
      <c r="Q20" s="184">
        <f>O20+P20</f>
        <v>53989136.586</v>
      </c>
      <c r="R20" s="174">
        <f t="shared" si="2"/>
        <v>11285.354637541806</v>
      </c>
      <c r="S20" s="175">
        <f t="shared" si="3"/>
        <v>111.92170777591973</v>
      </c>
    </row>
    <row r="21" spans="1:19" s="30" customFormat="1" ht="16.5" customHeight="1">
      <c r="A21" s="17">
        <v>15</v>
      </c>
      <c r="B21" s="18" t="s">
        <v>33</v>
      </c>
      <c r="C21" s="19">
        <f t="shared" si="0"/>
        <v>2353</v>
      </c>
      <c r="D21" s="156">
        <f t="shared" si="0"/>
        <v>219302.82700000002</v>
      </c>
      <c r="E21" s="19">
        <f t="shared" si="0"/>
        <v>10528</v>
      </c>
      <c r="F21" s="21">
        <f t="shared" si="0"/>
        <v>15</v>
      </c>
      <c r="G21" s="21">
        <f t="shared" si="0"/>
        <v>9004</v>
      </c>
      <c r="H21" s="22">
        <f t="shared" si="0"/>
        <v>738</v>
      </c>
      <c r="I21" s="23">
        <f t="shared" si="0"/>
        <v>213</v>
      </c>
      <c r="J21" s="23">
        <f t="shared" si="0"/>
        <v>0</v>
      </c>
      <c r="K21" s="23">
        <f t="shared" si="0"/>
        <v>47</v>
      </c>
      <c r="L21" s="24">
        <f t="shared" si="4"/>
        <v>2058</v>
      </c>
      <c r="M21" s="241">
        <f t="shared" si="5"/>
        <v>820303.831</v>
      </c>
      <c r="N21" s="242">
        <f t="shared" si="5"/>
        <v>3055353.14</v>
      </c>
      <c r="O21" s="171">
        <f>(F21*10.15+G21*15.19+H21*25.98+I21*11.17+J21*5.08+K21*1.98)*6</f>
        <v>951411.1199999999</v>
      </c>
      <c r="P21" s="171">
        <f t="shared" si="6"/>
        <v>21451839.38796</v>
      </c>
      <c r="Q21" s="173">
        <f>O21+P21</f>
        <v>22403250.507960003</v>
      </c>
      <c r="R21" s="174">
        <f t="shared" si="2"/>
        <v>9521.143437297069</v>
      </c>
      <c r="S21" s="175">
        <f t="shared" si="3"/>
        <v>93.20137144071398</v>
      </c>
    </row>
    <row r="22" spans="1:19" ht="16.5" customHeight="1">
      <c r="A22" s="276"/>
      <c r="B22" s="287" t="s">
        <v>34</v>
      </c>
      <c r="C22" s="288">
        <f>SUM(C7:C21)</f>
        <v>282456</v>
      </c>
      <c r="D22" s="289">
        <f aca="true" t="shared" si="8" ref="D22:Q22">SUM(D7:D21)</f>
        <v>25222090.062999997</v>
      </c>
      <c r="E22" s="288">
        <f t="shared" si="8"/>
        <v>1132964</v>
      </c>
      <c r="F22" s="288">
        <f t="shared" si="8"/>
        <v>891</v>
      </c>
      <c r="G22" s="288">
        <f t="shared" si="8"/>
        <v>965920</v>
      </c>
      <c r="H22" s="288">
        <f t="shared" si="8"/>
        <v>123133</v>
      </c>
      <c r="I22" s="288">
        <f t="shared" si="8"/>
        <v>9271</v>
      </c>
      <c r="J22" s="288">
        <f t="shared" si="8"/>
        <v>10</v>
      </c>
      <c r="K22" s="288">
        <f t="shared" si="8"/>
        <v>165</v>
      </c>
      <c r="L22" s="288">
        <f>SUM(L7:L21)</f>
        <v>143669</v>
      </c>
      <c r="M22" s="290">
        <f>SUM(M7:M21)</f>
        <v>114053936.255</v>
      </c>
      <c r="N22" s="289">
        <f>SUM(N7:N21)</f>
        <v>415460088.42999995</v>
      </c>
      <c r="O22" s="325">
        <f t="shared" si="8"/>
        <v>107905790.16000003</v>
      </c>
      <c r="P22" s="325">
        <f t="shared" si="8"/>
        <v>2456577792.98096</v>
      </c>
      <c r="Q22" s="325">
        <f t="shared" si="8"/>
        <v>2564483583.1409597</v>
      </c>
      <c r="R22" s="326">
        <f t="shared" si="2"/>
        <v>9079.232103906306</v>
      </c>
      <c r="S22" s="326">
        <f t="shared" si="3"/>
        <v>89.29564273019514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70"/>
      <c r="P24" s="270"/>
      <c r="Q24" s="270"/>
      <c r="R24" s="270"/>
      <c r="S24" s="270"/>
      <c r="T24" s="101"/>
    </row>
    <row r="25" spans="1:20" ht="27.7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19" s="2" customFormat="1" ht="15">
      <c r="A28" s="17">
        <v>1</v>
      </c>
      <c r="B28" s="18" t="s">
        <v>19</v>
      </c>
      <c r="C28" s="19">
        <v>54291</v>
      </c>
      <c r="D28" s="20">
        <v>2734266.78</v>
      </c>
      <c r="E28" s="19">
        <v>119839</v>
      </c>
      <c r="F28" s="21">
        <v>245</v>
      </c>
      <c r="G28" s="21">
        <v>101664</v>
      </c>
      <c r="H28" s="22">
        <v>18175</v>
      </c>
      <c r="I28" s="23"/>
      <c r="J28" s="23"/>
      <c r="K28" s="23"/>
      <c r="L28" s="24"/>
      <c r="M28" s="241">
        <v>5565856.806</v>
      </c>
      <c r="N28" s="242">
        <v>20757124.04</v>
      </c>
      <c r="O28" s="25">
        <f>(F28*10.15+G28*15.19+H28*25.98+I28*11.17+J28*5.08+K28*1.98)*6</f>
        <v>12113696.459999999</v>
      </c>
      <c r="P28" s="26">
        <f>(D28*15.58)*6+O28</f>
        <v>267712955.0544</v>
      </c>
      <c r="Q28" s="27">
        <f aca="true" t="shared" si="9" ref="Q28:Q42">O28+P28</f>
        <v>279826651.5144</v>
      </c>
      <c r="R28" s="28">
        <f aca="true" t="shared" si="10" ref="R28:R43">Q28/C28</f>
        <v>5154.199618986572</v>
      </c>
      <c r="S28" s="29">
        <f aca="true" t="shared" si="11" ref="S28:S43">D28/C28</f>
        <v>50.363168480963694</v>
      </c>
    </row>
    <row r="29" spans="1:19" s="2" customFormat="1" ht="15">
      <c r="A29" s="17">
        <v>2</v>
      </c>
      <c r="B29" s="18" t="s">
        <v>20</v>
      </c>
      <c r="C29" s="19">
        <v>5301</v>
      </c>
      <c r="D29" s="20">
        <v>251181.226</v>
      </c>
      <c r="E29" s="19">
        <v>14158</v>
      </c>
      <c r="F29" s="21">
        <v>1</v>
      </c>
      <c r="G29" s="21">
        <v>11058</v>
      </c>
      <c r="H29" s="22">
        <v>439</v>
      </c>
      <c r="I29" s="22">
        <v>0</v>
      </c>
      <c r="J29" s="22">
        <v>0</v>
      </c>
      <c r="K29" s="22">
        <v>0</v>
      </c>
      <c r="L29" s="24"/>
      <c r="M29" s="31">
        <v>1555669.32</v>
      </c>
      <c r="N29" s="32">
        <v>5769954.1899999995</v>
      </c>
      <c r="O29" s="25">
        <f aca="true" t="shared" si="12" ref="O29:O42">(F29*10.15+G29*15.19+H29*25.98+I29*11.17+J29*5.08+K29*1.98)*6</f>
        <v>1076318.3399999999</v>
      </c>
      <c r="P29" s="227">
        <v>15467763.078</v>
      </c>
      <c r="Q29" s="33">
        <f t="shared" si="9"/>
        <v>16544081.418</v>
      </c>
      <c r="R29" s="28">
        <f t="shared" si="10"/>
        <v>3120.9359400113185</v>
      </c>
      <c r="S29" s="29">
        <f t="shared" si="11"/>
        <v>47.38374382192039</v>
      </c>
    </row>
    <row r="30" spans="1:19" s="2" customFormat="1" ht="15">
      <c r="A30" s="17">
        <v>3</v>
      </c>
      <c r="B30" s="18" t="s">
        <v>21</v>
      </c>
      <c r="C30" s="23">
        <v>5256</v>
      </c>
      <c r="D30" s="35">
        <v>394464.17</v>
      </c>
      <c r="E30" s="19">
        <v>25175</v>
      </c>
      <c r="F30" s="21"/>
      <c r="G30" s="22">
        <v>20159</v>
      </c>
      <c r="H30" s="22">
        <v>937</v>
      </c>
      <c r="I30" s="22">
        <v>311</v>
      </c>
      <c r="J30" s="22">
        <v>1</v>
      </c>
      <c r="K30" s="22"/>
      <c r="L30" s="24"/>
      <c r="M30" s="31">
        <v>3931537.4469999997</v>
      </c>
      <c r="N30" s="32">
        <v>14580462.23</v>
      </c>
      <c r="O30" s="25">
        <f t="shared" si="12"/>
        <v>2004224.52</v>
      </c>
      <c r="P30" s="26">
        <f aca="true" t="shared" si="13" ref="P30:P40">(D30*15.58)*6+O30</f>
        <v>38878735.1316</v>
      </c>
      <c r="Q30" s="27">
        <f t="shared" si="9"/>
        <v>40882959.6516</v>
      </c>
      <c r="R30" s="28">
        <f t="shared" si="10"/>
        <v>7778.340877397261</v>
      </c>
      <c r="S30" s="29">
        <f t="shared" si="11"/>
        <v>75.0502606544901</v>
      </c>
    </row>
    <row r="31" spans="1:19" s="30" customFormat="1" ht="15">
      <c r="A31" s="17">
        <v>4</v>
      </c>
      <c r="B31" s="18" t="s">
        <v>22</v>
      </c>
      <c r="C31" s="19">
        <v>10392</v>
      </c>
      <c r="D31" s="20">
        <v>701282.68</v>
      </c>
      <c r="E31" s="19">
        <v>45029</v>
      </c>
      <c r="F31" s="21"/>
      <c r="G31" s="21">
        <v>38534</v>
      </c>
      <c r="H31" s="22">
        <v>2398</v>
      </c>
      <c r="I31" s="22">
        <v>641</v>
      </c>
      <c r="J31" s="22"/>
      <c r="K31" s="40"/>
      <c r="L31" s="24"/>
      <c r="M31" s="31">
        <v>9410494.034</v>
      </c>
      <c r="N31" s="32">
        <v>35026471.05</v>
      </c>
      <c r="O31" s="26">
        <f t="shared" si="12"/>
        <v>3928748.82</v>
      </c>
      <c r="P31" s="26">
        <f t="shared" si="13"/>
        <v>69484653.7464</v>
      </c>
      <c r="Q31" s="27">
        <f t="shared" si="9"/>
        <v>73413402.56639999</v>
      </c>
      <c r="R31" s="28">
        <f t="shared" si="10"/>
        <v>7064.4151815242485</v>
      </c>
      <c r="S31" s="29">
        <f t="shared" si="11"/>
        <v>67.48293687451887</v>
      </c>
    </row>
    <row r="32" spans="1:19" s="30" customFormat="1" ht="15">
      <c r="A32" s="17">
        <v>5</v>
      </c>
      <c r="B32" s="18" t="s">
        <v>23</v>
      </c>
      <c r="C32" s="19">
        <v>15041</v>
      </c>
      <c r="D32" s="20">
        <v>975578.36</v>
      </c>
      <c r="E32" s="19">
        <v>61916</v>
      </c>
      <c r="F32" s="21"/>
      <c r="G32" s="21">
        <v>56364</v>
      </c>
      <c r="H32" s="22">
        <v>682</v>
      </c>
      <c r="I32" s="41"/>
      <c r="J32" s="41"/>
      <c r="K32" s="41"/>
      <c r="L32" s="24"/>
      <c r="M32" s="42">
        <v>11915773.832999999</v>
      </c>
      <c r="N32" s="43">
        <v>44464194.879999995</v>
      </c>
      <c r="O32" s="25">
        <f>(F32*10.15+G32*15.19+H32*25.98+I32*11.17+J32*5.08+K32*1.98)*6</f>
        <v>5243325.119999999</v>
      </c>
      <c r="P32" s="25">
        <f t="shared" si="13"/>
        <v>96440390.2128</v>
      </c>
      <c r="Q32" s="33">
        <f t="shared" si="9"/>
        <v>101683715.3328</v>
      </c>
      <c r="R32" s="44">
        <f t="shared" si="10"/>
        <v>6760.435830915498</v>
      </c>
      <c r="S32" s="29">
        <f t="shared" si="11"/>
        <v>64.86126986237618</v>
      </c>
    </row>
    <row r="33" spans="1:19" s="30" customFormat="1" ht="15">
      <c r="A33" s="17">
        <v>6</v>
      </c>
      <c r="B33" s="18" t="s">
        <v>24</v>
      </c>
      <c r="C33" s="19">
        <v>9043</v>
      </c>
      <c r="D33" s="20">
        <v>650883.43</v>
      </c>
      <c r="E33" s="19">
        <v>43294</v>
      </c>
      <c r="F33" s="40">
        <v>4</v>
      </c>
      <c r="G33" s="21">
        <v>39165</v>
      </c>
      <c r="H33" s="22"/>
      <c r="I33" s="22"/>
      <c r="J33" s="22"/>
      <c r="K33" s="22"/>
      <c r="L33" s="24"/>
      <c r="M33" s="45">
        <v>8877871.015999999</v>
      </c>
      <c r="N33" s="46">
        <v>33134176.490000002</v>
      </c>
      <c r="O33" s="25">
        <f t="shared" si="12"/>
        <v>3569741.6999999997</v>
      </c>
      <c r="P33" s="25">
        <f t="shared" si="13"/>
        <v>64414324.73640001</v>
      </c>
      <c r="Q33" s="33">
        <f t="shared" si="9"/>
        <v>67984066.43640001</v>
      </c>
      <c r="R33" s="44">
        <f t="shared" si="10"/>
        <v>7517.866464270708</v>
      </c>
      <c r="S33" s="47">
        <f t="shared" si="11"/>
        <v>71.97649342032511</v>
      </c>
    </row>
    <row r="34" spans="1:19" s="30" customFormat="1" ht="15">
      <c r="A34" s="17">
        <v>7</v>
      </c>
      <c r="B34" s="18" t="s">
        <v>25</v>
      </c>
      <c r="C34" s="19">
        <v>3782</v>
      </c>
      <c r="D34" s="48">
        <v>263468.29</v>
      </c>
      <c r="E34" s="21">
        <v>16000</v>
      </c>
      <c r="F34" s="22">
        <v>2</v>
      </c>
      <c r="G34" s="22">
        <v>10148</v>
      </c>
      <c r="H34" s="22">
        <v>2742</v>
      </c>
      <c r="I34" s="22">
        <v>229</v>
      </c>
      <c r="J34" s="22"/>
      <c r="K34" s="22"/>
      <c r="L34" s="49"/>
      <c r="M34" s="31">
        <v>2818193.5600000005</v>
      </c>
      <c r="N34" s="32">
        <v>10495649.83</v>
      </c>
      <c r="O34" s="25">
        <f t="shared" si="12"/>
        <v>1367781.0599999998</v>
      </c>
      <c r="P34" s="25">
        <f t="shared" si="13"/>
        <v>25996796.809199996</v>
      </c>
      <c r="Q34" s="33">
        <f t="shared" si="9"/>
        <v>27364577.869199995</v>
      </c>
      <c r="R34" s="44">
        <f t="shared" si="10"/>
        <v>7235.478019354838</v>
      </c>
      <c r="S34" s="47">
        <f t="shared" si="11"/>
        <v>69.66374669487044</v>
      </c>
    </row>
    <row r="35" spans="1:19" s="30" customFormat="1" ht="15">
      <c r="A35" s="17">
        <v>8</v>
      </c>
      <c r="B35" s="18" t="s">
        <v>26</v>
      </c>
      <c r="C35" s="19">
        <v>3175</v>
      </c>
      <c r="D35" s="20">
        <v>148448.76</v>
      </c>
      <c r="E35" s="19">
        <v>10138</v>
      </c>
      <c r="F35" s="21"/>
      <c r="G35" s="21">
        <v>7318</v>
      </c>
      <c r="H35" s="22">
        <v>1370</v>
      </c>
      <c r="I35" s="22">
        <v>210</v>
      </c>
      <c r="J35" s="22"/>
      <c r="K35" s="22">
        <v>7</v>
      </c>
      <c r="L35" s="24"/>
      <c r="M35" s="31">
        <v>872488.4280000001</v>
      </c>
      <c r="N35" s="32">
        <v>3248704.67</v>
      </c>
      <c r="O35" s="25">
        <f t="shared" si="12"/>
        <v>894675.48</v>
      </c>
      <c r="P35" s="25">
        <f t="shared" si="13"/>
        <v>14771665.564800002</v>
      </c>
      <c r="Q35" s="33">
        <f t="shared" si="9"/>
        <v>15666341.044800002</v>
      </c>
      <c r="R35" s="50">
        <f t="shared" si="10"/>
        <v>4934.280644031497</v>
      </c>
      <c r="S35" s="51">
        <f t="shared" si="11"/>
        <v>46.755514960629924</v>
      </c>
    </row>
    <row r="36" spans="1:19" s="30" customFormat="1" ht="15">
      <c r="A36" s="17">
        <v>9</v>
      </c>
      <c r="B36" s="18" t="s">
        <v>27</v>
      </c>
      <c r="C36" s="19">
        <v>3535</v>
      </c>
      <c r="D36" s="20">
        <v>202964</v>
      </c>
      <c r="E36" s="19">
        <v>15949</v>
      </c>
      <c r="F36" s="21">
        <v>0</v>
      </c>
      <c r="G36" s="21">
        <v>11891</v>
      </c>
      <c r="H36" s="23">
        <v>4</v>
      </c>
      <c r="I36" s="23">
        <v>686</v>
      </c>
      <c r="J36" s="23"/>
      <c r="K36" s="23"/>
      <c r="L36" s="24"/>
      <c r="M36" s="31">
        <v>2358633.4799999995</v>
      </c>
      <c r="N36" s="32">
        <v>8773438.620000001</v>
      </c>
      <c r="O36" s="25">
        <f>(F36*10.15+G36*15.19+H36*25.98+I36*11.17+J36*5.08+K36*1.98)*6</f>
        <v>1130344.98</v>
      </c>
      <c r="P36" s="25">
        <f t="shared" si="13"/>
        <v>20103419.7</v>
      </c>
      <c r="Q36" s="33">
        <f t="shared" si="9"/>
        <v>21233764.68</v>
      </c>
      <c r="R36" s="52">
        <f t="shared" si="10"/>
        <v>6006.722681753889</v>
      </c>
      <c r="S36" s="47">
        <f t="shared" si="11"/>
        <v>57.41555869872702</v>
      </c>
    </row>
    <row r="37" spans="1:19" s="30" customFormat="1" ht="15">
      <c r="A37" s="17">
        <v>10</v>
      </c>
      <c r="B37" s="18" t="s">
        <v>28</v>
      </c>
      <c r="C37" s="19">
        <v>1371</v>
      </c>
      <c r="D37" s="20">
        <v>90739.5</v>
      </c>
      <c r="E37" s="19">
        <v>5247</v>
      </c>
      <c r="F37" s="21"/>
      <c r="G37" s="21">
        <v>3239</v>
      </c>
      <c r="H37" s="22">
        <v>807</v>
      </c>
      <c r="I37" s="22">
        <v>119</v>
      </c>
      <c r="J37" s="22"/>
      <c r="K37" s="22"/>
      <c r="L37" s="24"/>
      <c r="M37" s="31">
        <v>902620.98</v>
      </c>
      <c r="N37" s="32">
        <v>3366869.26</v>
      </c>
      <c r="O37" s="25">
        <f>(F37*10.15+G37*15.19+H37*25.98+I37*11.17+J37*5.08+K37*1.98)*6</f>
        <v>428972.9999999999</v>
      </c>
      <c r="P37" s="25">
        <f>(D37*15.58)*6+O37</f>
        <v>8911301.459999999</v>
      </c>
      <c r="Q37" s="33">
        <f t="shared" si="9"/>
        <v>9340274.459999999</v>
      </c>
      <c r="R37" s="50">
        <f t="shared" si="10"/>
        <v>6812.745776805251</v>
      </c>
      <c r="S37" s="51">
        <f t="shared" si="11"/>
        <v>66.18490153172867</v>
      </c>
    </row>
    <row r="38" spans="1:19" s="30" customFormat="1" ht="15">
      <c r="A38" s="17">
        <v>11</v>
      </c>
      <c r="B38" s="18" t="s">
        <v>29</v>
      </c>
      <c r="C38" s="19">
        <v>12333</v>
      </c>
      <c r="D38" s="54">
        <v>922691.83</v>
      </c>
      <c r="E38" s="19">
        <v>51859</v>
      </c>
      <c r="F38" s="21"/>
      <c r="G38" s="21">
        <v>50287</v>
      </c>
      <c r="H38" s="22">
        <v>61</v>
      </c>
      <c r="I38" s="22"/>
      <c r="J38" s="22"/>
      <c r="K38" s="22"/>
      <c r="L38" s="24"/>
      <c r="M38" s="31">
        <v>9761784.906</v>
      </c>
      <c r="N38" s="32">
        <v>36233362.22</v>
      </c>
      <c r="O38" s="25">
        <f>(F38*10.15+G38*15.19+H38*25.98+I38*11.17+J38*5.08+K38*1.98)*6</f>
        <v>4592665.86</v>
      </c>
      <c r="P38" s="26">
        <f t="shared" si="13"/>
        <v>90845898.12839998</v>
      </c>
      <c r="Q38" s="27">
        <f t="shared" si="9"/>
        <v>95438563.98839998</v>
      </c>
      <c r="R38" s="28">
        <f t="shared" si="10"/>
        <v>7738.471092872779</v>
      </c>
      <c r="S38" s="29">
        <f t="shared" si="11"/>
        <v>74.8148731046785</v>
      </c>
    </row>
    <row r="39" spans="1:19" s="30" customFormat="1" ht="15">
      <c r="A39" s="17">
        <v>12</v>
      </c>
      <c r="B39" s="18" t="s">
        <v>30</v>
      </c>
      <c r="C39" s="55">
        <v>4264</v>
      </c>
      <c r="D39" s="54">
        <v>285789.42</v>
      </c>
      <c r="E39" s="19">
        <v>18834</v>
      </c>
      <c r="F39" s="21"/>
      <c r="G39" s="56">
        <v>15898</v>
      </c>
      <c r="H39" s="22">
        <v>234</v>
      </c>
      <c r="I39" s="22">
        <v>12</v>
      </c>
      <c r="J39" s="22"/>
      <c r="K39" s="22"/>
      <c r="L39" s="24"/>
      <c r="M39" s="31">
        <v>1379971.796</v>
      </c>
      <c r="N39" s="32">
        <v>5136889.470000001</v>
      </c>
      <c r="O39" s="25">
        <f>(F39*10.15+G39*15.19+H39*25.98+I39*11.17+J39*5.08+K39*1.98)*6</f>
        <v>1486223.8800000001</v>
      </c>
      <c r="P39" s="26">
        <f t="shared" si="13"/>
        <v>28201818.861599997</v>
      </c>
      <c r="Q39" s="27">
        <f t="shared" si="9"/>
        <v>29688042.741599996</v>
      </c>
      <c r="R39" s="44">
        <f t="shared" si="10"/>
        <v>6962.486571669792</v>
      </c>
      <c r="S39" s="47">
        <f t="shared" si="11"/>
        <v>67.0237851782364</v>
      </c>
    </row>
    <row r="40" spans="1:19" s="30" customFormat="1" ht="15">
      <c r="A40" s="17">
        <v>13</v>
      </c>
      <c r="B40" s="18" t="s">
        <v>31</v>
      </c>
      <c r="C40" s="55">
        <v>10350</v>
      </c>
      <c r="D40" s="263">
        <v>807777.31</v>
      </c>
      <c r="E40" s="19">
        <v>49326</v>
      </c>
      <c r="F40" s="21">
        <v>213</v>
      </c>
      <c r="G40" s="56">
        <v>45035</v>
      </c>
      <c r="H40" s="22">
        <v>698</v>
      </c>
      <c r="I40" s="22">
        <v>1</v>
      </c>
      <c r="J40" s="22"/>
      <c r="K40" s="22"/>
      <c r="L40" s="24"/>
      <c r="M40" s="57">
        <v>11159529.735999998</v>
      </c>
      <c r="N40" s="58">
        <v>41140567.150000006</v>
      </c>
      <c r="O40" s="25">
        <f t="shared" si="12"/>
        <v>4226332.86</v>
      </c>
      <c r="P40" s="25">
        <f t="shared" si="13"/>
        <v>79737355.7988</v>
      </c>
      <c r="Q40" s="33">
        <f>O40+P40</f>
        <v>83963688.6588</v>
      </c>
      <c r="R40" s="53">
        <f t="shared" si="10"/>
        <v>8112.43368684058</v>
      </c>
      <c r="S40" s="59">
        <f t="shared" si="11"/>
        <v>78.04611690821257</v>
      </c>
    </row>
    <row r="41" spans="1:19" s="2" customFormat="1" ht="15">
      <c r="A41" s="17">
        <v>14</v>
      </c>
      <c r="B41" s="18" t="s">
        <v>32</v>
      </c>
      <c r="C41" s="55">
        <v>291</v>
      </c>
      <c r="D41" s="54">
        <v>24615.82</v>
      </c>
      <c r="E41" s="19">
        <v>1062</v>
      </c>
      <c r="F41" s="21"/>
      <c r="G41" s="56">
        <v>995</v>
      </c>
      <c r="H41" s="22">
        <v>11</v>
      </c>
      <c r="I41" s="22"/>
      <c r="J41" s="22"/>
      <c r="K41" s="22"/>
      <c r="L41" s="24"/>
      <c r="M41" s="31">
        <v>435255.95499999984</v>
      </c>
      <c r="N41" s="58">
        <v>1619320.67</v>
      </c>
      <c r="O41" s="25">
        <f t="shared" si="12"/>
        <v>92398.98</v>
      </c>
      <c r="P41" s="26">
        <f>(D41*15.58)*6+O41</f>
        <v>2393485.8336</v>
      </c>
      <c r="Q41" s="314">
        <f>O41+P41</f>
        <v>2485884.8136</v>
      </c>
      <c r="R41" s="44">
        <f t="shared" si="10"/>
        <v>8542.559496907217</v>
      </c>
      <c r="S41" s="47">
        <f t="shared" si="11"/>
        <v>84.59044673539519</v>
      </c>
    </row>
    <row r="42" spans="1:19" s="2" customFormat="1" ht="15">
      <c r="A42" s="17">
        <v>15</v>
      </c>
      <c r="B42" s="18" t="s">
        <v>33</v>
      </c>
      <c r="C42" s="22">
        <v>295</v>
      </c>
      <c r="D42" s="60">
        <v>16181.85</v>
      </c>
      <c r="E42" s="19">
        <v>1198</v>
      </c>
      <c r="F42" s="21"/>
      <c r="G42" s="22">
        <v>950</v>
      </c>
      <c r="H42" s="56">
        <v>20</v>
      </c>
      <c r="I42" s="56">
        <v>10</v>
      </c>
      <c r="J42" s="56"/>
      <c r="K42" s="56"/>
      <c r="L42" s="24"/>
      <c r="M42" s="31">
        <v>79517.36499999999</v>
      </c>
      <c r="N42" s="32">
        <v>301548.53000000026</v>
      </c>
      <c r="O42" s="25">
        <f t="shared" si="12"/>
        <v>90370.8</v>
      </c>
      <c r="P42" s="25">
        <f>(D42*15.58)*6+O42</f>
        <v>1603050.138</v>
      </c>
      <c r="Q42" s="33">
        <f t="shared" si="9"/>
        <v>1693420.938</v>
      </c>
      <c r="R42" s="28">
        <f t="shared" si="10"/>
        <v>5740.409959322034</v>
      </c>
      <c r="S42" s="51">
        <f t="shared" si="11"/>
        <v>54.85372881355932</v>
      </c>
    </row>
    <row r="43" spans="1:19" s="2" customFormat="1" ht="15">
      <c r="A43" s="61"/>
      <c r="B43" s="62" t="s">
        <v>34</v>
      </c>
      <c r="C43" s="63">
        <f>SUM(C28:C42)</f>
        <v>138720</v>
      </c>
      <c r="D43" s="64">
        <f aca="true" t="shared" si="14" ref="D43:L43">SUM(D28:D42)</f>
        <v>8470333.425999999</v>
      </c>
      <c r="E43" s="63">
        <f t="shared" si="14"/>
        <v>479024</v>
      </c>
      <c r="F43" s="63">
        <f t="shared" si="14"/>
        <v>465</v>
      </c>
      <c r="G43" s="63">
        <f t="shared" si="14"/>
        <v>412705</v>
      </c>
      <c r="H43" s="63">
        <f t="shared" si="14"/>
        <v>28578</v>
      </c>
      <c r="I43" s="63">
        <f t="shared" si="14"/>
        <v>2219</v>
      </c>
      <c r="J43" s="63">
        <f t="shared" si="14"/>
        <v>1</v>
      </c>
      <c r="K43" s="63">
        <f t="shared" si="14"/>
        <v>7</v>
      </c>
      <c r="L43" s="63">
        <f t="shared" si="14"/>
        <v>0</v>
      </c>
      <c r="M43" s="65">
        <f>SUM(M28:M42)</f>
        <v>71025198.662</v>
      </c>
      <c r="N43" s="64">
        <f>SUM(N28:N42)</f>
        <v>264048733.29999998</v>
      </c>
      <c r="O43" s="66">
        <f>SUM(O28:O42)</f>
        <v>42245821.85999999</v>
      </c>
      <c r="P43" s="66">
        <f>SUM(P28:P42)</f>
        <v>824963614.2540002</v>
      </c>
      <c r="Q43" s="66">
        <f>SUM(Q28:Q42)</f>
        <v>867209436.114</v>
      </c>
      <c r="R43" s="64">
        <f t="shared" si="10"/>
        <v>6251.509775908305</v>
      </c>
      <c r="S43" s="64">
        <f t="shared" si="11"/>
        <v>61.060650418108416</v>
      </c>
    </row>
    <row r="44" spans="2:21" s="2" customFormat="1" ht="18.75">
      <c r="B44" s="315" t="s">
        <v>44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316"/>
      <c r="N44" s="316"/>
      <c r="O44" s="317"/>
      <c r="P44" s="317"/>
      <c r="Q44" s="317"/>
      <c r="R44" s="317"/>
      <c r="S44" s="317"/>
      <c r="U44" s="2">
        <v>3</v>
      </c>
    </row>
    <row r="45" spans="1:19" s="2" customFormat="1" ht="30" customHeight="1">
      <c r="A45" s="666" t="s">
        <v>1</v>
      </c>
      <c r="B45" s="663" t="s">
        <v>2</v>
      </c>
      <c r="C45" s="664" t="s">
        <v>3</v>
      </c>
      <c r="D45" s="667" t="s">
        <v>4</v>
      </c>
      <c r="E45" s="318"/>
      <c r="F45" s="663" t="s">
        <v>5</v>
      </c>
      <c r="G45" s="663"/>
      <c r="H45" s="663"/>
      <c r="I45" s="668" t="s">
        <v>6</v>
      </c>
      <c r="J45" s="668" t="s">
        <v>7</v>
      </c>
      <c r="K45" s="668" t="s">
        <v>8</v>
      </c>
      <c r="L45" s="669" t="s">
        <v>9</v>
      </c>
      <c r="M45" s="670"/>
      <c r="N45" s="671"/>
      <c r="O45" s="662" t="s">
        <v>35</v>
      </c>
      <c r="P45" s="662"/>
      <c r="Q45" s="663" t="s">
        <v>10</v>
      </c>
      <c r="R45" s="664" t="s">
        <v>38</v>
      </c>
      <c r="S45" s="663" t="s">
        <v>11</v>
      </c>
    </row>
    <row r="46" spans="1:19" s="2" customFormat="1" ht="24">
      <c r="A46" s="666"/>
      <c r="B46" s="663"/>
      <c r="C46" s="665"/>
      <c r="D46" s="667"/>
      <c r="E46" s="318" t="s">
        <v>36</v>
      </c>
      <c r="F46" s="318" t="s">
        <v>12</v>
      </c>
      <c r="G46" s="318" t="s">
        <v>13</v>
      </c>
      <c r="H46" s="318" t="s">
        <v>14</v>
      </c>
      <c r="I46" s="668"/>
      <c r="J46" s="668"/>
      <c r="K46" s="668"/>
      <c r="L46" s="319" t="s">
        <v>15</v>
      </c>
      <c r="M46" s="320" t="s">
        <v>16</v>
      </c>
      <c r="N46" s="320" t="s">
        <v>37</v>
      </c>
      <c r="O46" s="318" t="s">
        <v>17</v>
      </c>
      <c r="P46" s="318" t="s">
        <v>18</v>
      </c>
      <c r="Q46" s="663"/>
      <c r="R46" s="665"/>
      <c r="S46" s="663"/>
    </row>
    <row r="47" spans="1:19" s="154" customFormat="1" ht="15">
      <c r="A47" s="321">
        <v>1</v>
      </c>
      <c r="B47" s="321">
        <v>2</v>
      </c>
      <c r="C47" s="321">
        <v>3</v>
      </c>
      <c r="D47" s="322">
        <v>4</v>
      </c>
      <c r="E47" s="322">
        <v>5</v>
      </c>
      <c r="F47" s="322">
        <v>6</v>
      </c>
      <c r="G47" s="322">
        <v>7</v>
      </c>
      <c r="H47" s="322">
        <v>8</v>
      </c>
      <c r="I47" s="322">
        <v>9</v>
      </c>
      <c r="J47" s="322">
        <v>10</v>
      </c>
      <c r="K47" s="322">
        <v>11</v>
      </c>
      <c r="L47" s="322">
        <v>12</v>
      </c>
      <c r="M47" s="322">
        <v>13</v>
      </c>
      <c r="N47" s="323"/>
      <c r="O47" s="321">
        <v>14</v>
      </c>
      <c r="P47" s="321">
        <v>15</v>
      </c>
      <c r="Q47" s="321">
        <v>16</v>
      </c>
      <c r="R47" s="321">
        <v>17</v>
      </c>
      <c r="S47" s="321">
        <v>18</v>
      </c>
    </row>
    <row r="48" spans="1:19" s="30" customFormat="1" ht="15">
      <c r="A48" s="17">
        <v>1</v>
      </c>
      <c r="B48" s="18" t="s">
        <v>19</v>
      </c>
      <c r="C48" s="19">
        <v>23537</v>
      </c>
      <c r="D48" s="20">
        <v>2831868.27</v>
      </c>
      <c r="E48" s="19">
        <v>85432</v>
      </c>
      <c r="F48" s="21"/>
      <c r="G48" s="21">
        <v>49457</v>
      </c>
      <c r="H48" s="22">
        <v>35975</v>
      </c>
      <c r="I48" s="23"/>
      <c r="J48" s="23"/>
      <c r="K48" s="23"/>
      <c r="L48" s="24">
        <f aca="true" t="shared" si="15" ref="L48:L53">C48</f>
        <v>23537</v>
      </c>
      <c r="M48" s="241">
        <v>5095980.668</v>
      </c>
      <c r="N48" s="242">
        <v>18948863.1</v>
      </c>
      <c r="O48" s="25">
        <f aca="true" t="shared" si="16" ref="O48:O61">(F48*10.15+G48*15.19+H48*25.98+I48*11.17+J48*5.08+K48*1.98)*6</f>
        <v>10115293.98</v>
      </c>
      <c r="P48" s="26">
        <f>(D48*15.58)*6+O48</f>
        <v>274838339.8596</v>
      </c>
      <c r="Q48" s="27">
        <f>O48+P48</f>
        <v>284953633.8396</v>
      </c>
      <c r="R48" s="28">
        <f aca="true" t="shared" si="17" ref="R48:R63">Q48/C48</f>
        <v>12106.625051603858</v>
      </c>
      <c r="S48" s="29">
        <f aca="true" t="shared" si="18" ref="S48:S63">D48/C48</f>
        <v>120.31559969409865</v>
      </c>
    </row>
    <row r="49" spans="1:19" s="30" customFormat="1" ht="15">
      <c r="A49" s="17">
        <v>2</v>
      </c>
      <c r="B49" s="18" t="s">
        <v>20</v>
      </c>
      <c r="C49" s="19">
        <v>5370</v>
      </c>
      <c r="D49" s="20">
        <v>514727.71</v>
      </c>
      <c r="E49" s="19">
        <v>20436</v>
      </c>
      <c r="F49" s="21"/>
      <c r="G49" s="21">
        <v>19358</v>
      </c>
      <c r="H49" s="22">
        <v>938</v>
      </c>
      <c r="I49" s="22">
        <v>0</v>
      </c>
      <c r="J49" s="22">
        <v>0</v>
      </c>
      <c r="K49" s="22">
        <v>0</v>
      </c>
      <c r="L49" s="24">
        <f t="shared" si="15"/>
        <v>5370</v>
      </c>
      <c r="M49" s="31">
        <v>1557163.11</v>
      </c>
      <c r="N49" s="32">
        <v>5766172.73</v>
      </c>
      <c r="O49" s="25">
        <f t="shared" si="16"/>
        <v>1910503.56</v>
      </c>
      <c r="P49" s="227">
        <v>50027249.891</v>
      </c>
      <c r="Q49" s="33">
        <f>O49+P49</f>
        <v>51937753.451000005</v>
      </c>
      <c r="R49" s="28">
        <f t="shared" si="17"/>
        <v>9671.83490707635</v>
      </c>
      <c r="S49" s="29">
        <f t="shared" si="18"/>
        <v>95.85245996275606</v>
      </c>
    </row>
    <row r="50" spans="1:19" s="30" customFormat="1" ht="15">
      <c r="A50" s="17">
        <v>3</v>
      </c>
      <c r="B50" s="18" t="s">
        <v>21</v>
      </c>
      <c r="C50" s="23">
        <v>8894</v>
      </c>
      <c r="D50" s="35">
        <v>1065102.74</v>
      </c>
      <c r="E50" s="19">
        <v>43654</v>
      </c>
      <c r="F50" s="21"/>
      <c r="G50" s="22">
        <v>37870</v>
      </c>
      <c r="H50" s="22">
        <v>5413</v>
      </c>
      <c r="I50" s="22">
        <v>705</v>
      </c>
      <c r="J50" s="22"/>
      <c r="K50" s="22">
        <v>15</v>
      </c>
      <c r="L50" s="24">
        <f t="shared" si="15"/>
        <v>8894</v>
      </c>
      <c r="M50" s="31">
        <v>2217452.75</v>
      </c>
      <c r="N50" s="32">
        <v>7505125.66</v>
      </c>
      <c r="O50" s="25">
        <f t="shared" si="16"/>
        <v>4342677.539999999</v>
      </c>
      <c r="P50" s="26">
        <f>(D50*15.58)*6+O50</f>
        <v>103908481.67520002</v>
      </c>
      <c r="Q50" s="27">
        <f>O50+P50</f>
        <v>108251159.2152</v>
      </c>
      <c r="R50" s="28">
        <f t="shared" si="17"/>
        <v>12171.256938970093</v>
      </c>
      <c r="S50" s="29">
        <f t="shared" si="18"/>
        <v>119.75519901056892</v>
      </c>
    </row>
    <row r="51" spans="1:19" s="30" customFormat="1" ht="15">
      <c r="A51" s="17">
        <v>4</v>
      </c>
      <c r="B51" s="18" t="s">
        <v>22</v>
      </c>
      <c r="C51" s="19">
        <v>14995</v>
      </c>
      <c r="D51" s="20">
        <v>1765160.39</v>
      </c>
      <c r="E51" s="19">
        <v>72699</v>
      </c>
      <c r="F51" s="21"/>
      <c r="G51" s="21">
        <v>60588</v>
      </c>
      <c r="H51" s="22">
        <v>10790</v>
      </c>
      <c r="I51" s="22">
        <v>1184</v>
      </c>
      <c r="J51" s="22"/>
      <c r="K51" s="40"/>
      <c r="L51" s="24">
        <f t="shared" si="15"/>
        <v>14995</v>
      </c>
      <c r="M51" s="31">
        <v>3635443.978</v>
      </c>
      <c r="N51" s="32">
        <v>13549329.96</v>
      </c>
      <c r="O51" s="26">
        <f t="shared" si="16"/>
        <v>7283287.199999999</v>
      </c>
      <c r="P51" s="26">
        <f aca="true" t="shared" si="19" ref="P51:P62">(D51*15.58)*6+O51</f>
        <v>172290480.4572</v>
      </c>
      <c r="Q51" s="27">
        <f aca="true" t="shared" si="20" ref="Q51:Q62">O51+P51</f>
        <v>179573767.65719998</v>
      </c>
      <c r="R51" s="28">
        <f t="shared" si="17"/>
        <v>11975.576369269755</v>
      </c>
      <c r="S51" s="29">
        <f t="shared" si="18"/>
        <v>117.7165981993998</v>
      </c>
    </row>
    <row r="52" spans="1:19" s="30" customFormat="1" ht="15">
      <c r="A52" s="17">
        <v>5</v>
      </c>
      <c r="B52" s="18" t="s">
        <v>23</v>
      </c>
      <c r="C52" s="19">
        <v>17866</v>
      </c>
      <c r="D52" s="20">
        <v>1946722.69</v>
      </c>
      <c r="E52" s="19">
        <v>82280</v>
      </c>
      <c r="F52" s="21">
        <v>6</v>
      </c>
      <c r="G52" s="21">
        <v>80496</v>
      </c>
      <c r="H52" s="22">
        <v>1634</v>
      </c>
      <c r="I52" s="41"/>
      <c r="J52" s="41"/>
      <c r="K52" s="41"/>
      <c r="L52" s="24">
        <f t="shared" si="15"/>
        <v>17866</v>
      </c>
      <c r="M52" s="42">
        <v>6643663.466</v>
      </c>
      <c r="N52" s="43">
        <v>24724773.16</v>
      </c>
      <c r="O52" s="25">
        <f>(F52*10.15+G52*15.19+H52*25.98+I52*11.17+J52*5.08+K52*1.98)*6</f>
        <v>7591478.76</v>
      </c>
      <c r="P52" s="25">
        <f t="shared" si="19"/>
        <v>189571115.82119998</v>
      </c>
      <c r="Q52" s="33">
        <f t="shared" si="20"/>
        <v>197162594.58119997</v>
      </c>
      <c r="R52" s="44">
        <f t="shared" si="17"/>
        <v>11035.631623262061</v>
      </c>
      <c r="S52" s="29">
        <f t="shared" si="18"/>
        <v>108.96242527706258</v>
      </c>
    </row>
    <row r="53" spans="1:19" s="30" customFormat="1" ht="15">
      <c r="A53" s="17">
        <v>6</v>
      </c>
      <c r="B53" s="18" t="s">
        <v>24</v>
      </c>
      <c r="C53" s="19">
        <v>8713</v>
      </c>
      <c r="D53" s="156">
        <v>1192819.225</v>
      </c>
      <c r="E53" s="19">
        <v>48480</v>
      </c>
      <c r="F53" s="40"/>
      <c r="G53" s="21">
        <v>48094</v>
      </c>
      <c r="H53" s="22">
        <v>5</v>
      </c>
      <c r="I53" s="22"/>
      <c r="J53" s="22"/>
      <c r="K53" s="22"/>
      <c r="L53" s="24">
        <f t="shared" si="15"/>
        <v>8713</v>
      </c>
      <c r="M53" s="45">
        <v>2820689.666</v>
      </c>
      <c r="N53" s="46">
        <v>9156711.32</v>
      </c>
      <c r="O53" s="25">
        <f t="shared" si="16"/>
        <v>4384066.5600000005</v>
      </c>
      <c r="P53" s="26">
        <f t="shared" si="19"/>
        <v>115888807.71300003</v>
      </c>
      <c r="Q53" s="33">
        <f t="shared" si="20"/>
        <v>120272874.27300003</v>
      </c>
      <c r="R53" s="44">
        <f t="shared" si="17"/>
        <v>13803.841876850687</v>
      </c>
      <c r="S53" s="47">
        <f t="shared" si="18"/>
        <v>136.90109319407782</v>
      </c>
    </row>
    <row r="54" spans="1:19" s="30" customFormat="1" ht="15">
      <c r="A54" s="17">
        <v>7</v>
      </c>
      <c r="B54" s="18" t="s">
        <v>25</v>
      </c>
      <c r="C54" s="19">
        <v>9282</v>
      </c>
      <c r="D54" s="48">
        <v>1210179.22</v>
      </c>
      <c r="E54" s="21">
        <v>43442</v>
      </c>
      <c r="F54" s="22">
        <v>3</v>
      </c>
      <c r="G54" s="22">
        <v>27313</v>
      </c>
      <c r="H54" s="22">
        <v>15707</v>
      </c>
      <c r="I54" s="22">
        <v>1337</v>
      </c>
      <c r="J54" s="22"/>
      <c r="K54" s="22"/>
      <c r="L54" s="24">
        <v>9215</v>
      </c>
      <c r="M54" s="31">
        <v>2381846.272</v>
      </c>
      <c r="N54" s="32">
        <v>8852758.63</v>
      </c>
      <c r="O54" s="25">
        <f t="shared" si="16"/>
        <v>5027502.42</v>
      </c>
      <c r="P54" s="25">
        <f t="shared" si="19"/>
        <v>118155055.9056</v>
      </c>
      <c r="Q54" s="33">
        <f>O54+P54</f>
        <v>123182558.3256</v>
      </c>
      <c r="R54" s="44">
        <f t="shared" si="17"/>
        <v>13271.122422495151</v>
      </c>
      <c r="S54" s="47">
        <f t="shared" si="18"/>
        <v>130.3791445809093</v>
      </c>
    </row>
    <row r="55" spans="1:19" s="30" customFormat="1" ht="15">
      <c r="A55" s="17">
        <v>8</v>
      </c>
      <c r="B55" s="18" t="s">
        <v>26</v>
      </c>
      <c r="C55" s="19">
        <v>8602</v>
      </c>
      <c r="D55" s="156">
        <v>706974.717</v>
      </c>
      <c r="E55" s="19">
        <v>36940</v>
      </c>
      <c r="F55" s="21">
        <v>6</v>
      </c>
      <c r="G55" s="21">
        <v>24259</v>
      </c>
      <c r="H55" s="22">
        <v>11667</v>
      </c>
      <c r="I55" s="22">
        <v>1312</v>
      </c>
      <c r="J55" s="22"/>
      <c r="K55" s="22">
        <v>93</v>
      </c>
      <c r="L55" s="24">
        <f aca="true" t="shared" si="21" ref="L55:L62">C55</f>
        <v>8602</v>
      </c>
      <c r="M55" s="31">
        <v>1509357.709</v>
      </c>
      <c r="N55" s="32">
        <v>5641059</v>
      </c>
      <c r="O55" s="25">
        <f t="shared" si="16"/>
        <v>4119017.7</v>
      </c>
      <c r="P55" s="25">
        <f t="shared" si="19"/>
        <v>70207014.24516</v>
      </c>
      <c r="Q55" s="33">
        <f t="shared" si="20"/>
        <v>74326031.94516</v>
      </c>
      <c r="R55" s="50">
        <f t="shared" si="17"/>
        <v>8640.552423292258</v>
      </c>
      <c r="S55" s="51">
        <f t="shared" si="18"/>
        <v>82.18724912810974</v>
      </c>
    </row>
    <row r="56" spans="1:19" s="30" customFormat="1" ht="15">
      <c r="A56" s="17">
        <v>9</v>
      </c>
      <c r="B56" s="18" t="s">
        <v>27</v>
      </c>
      <c r="C56" s="19">
        <v>4661</v>
      </c>
      <c r="D56" s="20">
        <v>426447.5</v>
      </c>
      <c r="E56" s="19">
        <v>23069</v>
      </c>
      <c r="F56" s="21"/>
      <c r="G56" s="21">
        <v>23033</v>
      </c>
      <c r="H56" s="23"/>
      <c r="I56" s="23">
        <v>1716</v>
      </c>
      <c r="J56" s="23"/>
      <c r="K56" s="23"/>
      <c r="L56" s="24">
        <f t="shared" si="21"/>
        <v>4661</v>
      </c>
      <c r="M56" s="31">
        <v>1754362.442</v>
      </c>
      <c r="N56" s="32">
        <v>6534040.5200000005</v>
      </c>
      <c r="O56" s="25">
        <f>(F56*10.15+G56*15.19+H56*25.98+I56*11.17+J56*5.08+K56*1.98)*6</f>
        <v>2214233.94</v>
      </c>
      <c r="P56" s="25">
        <f>(D56*15.58)*6+O56</f>
        <v>42078546.239999995</v>
      </c>
      <c r="Q56" s="33">
        <f t="shared" si="20"/>
        <v>44292780.17999999</v>
      </c>
      <c r="R56" s="52">
        <f t="shared" si="17"/>
        <v>9502.849212615318</v>
      </c>
      <c r="S56" s="47">
        <f t="shared" si="18"/>
        <v>91.49270542801973</v>
      </c>
    </row>
    <row r="57" spans="1:19" s="30" customFormat="1" ht="15">
      <c r="A57" s="17">
        <v>10</v>
      </c>
      <c r="B57" s="18" t="s">
        <v>28</v>
      </c>
      <c r="C57" s="19">
        <v>2879</v>
      </c>
      <c r="D57" s="20">
        <v>338332</v>
      </c>
      <c r="E57" s="19">
        <v>13353</v>
      </c>
      <c r="F57" s="21"/>
      <c r="G57" s="21">
        <v>7374</v>
      </c>
      <c r="H57" s="22">
        <v>5723</v>
      </c>
      <c r="I57" s="22">
        <v>474</v>
      </c>
      <c r="J57" s="22">
        <v>9</v>
      </c>
      <c r="K57" s="22">
        <v>3</v>
      </c>
      <c r="L57" s="24">
        <f t="shared" si="21"/>
        <v>2879</v>
      </c>
      <c r="M57" s="31">
        <v>927751.345</v>
      </c>
      <c r="N57" s="32">
        <v>3455486.7</v>
      </c>
      <c r="O57" s="25">
        <f>(F57*10.15+G57*15.19+H57*25.98+I57*11.17+J57*5.08+K57*1.98)*6</f>
        <v>1596245.0399999998</v>
      </c>
      <c r="P57" s="25">
        <f>(D57*15.58)*6+O57</f>
        <v>33223520.4</v>
      </c>
      <c r="Q57" s="33">
        <f t="shared" si="20"/>
        <v>34819765.44</v>
      </c>
      <c r="R57" s="50">
        <f t="shared" si="17"/>
        <v>12094.395776311218</v>
      </c>
      <c r="S57" s="51">
        <f t="shared" si="18"/>
        <v>117.51719346995485</v>
      </c>
    </row>
    <row r="58" spans="1:19" s="30" customFormat="1" ht="15">
      <c r="A58" s="17">
        <v>11</v>
      </c>
      <c r="B58" s="18" t="s">
        <v>29</v>
      </c>
      <c r="C58" s="19">
        <v>10715</v>
      </c>
      <c r="D58" s="54">
        <v>1443580.478</v>
      </c>
      <c r="E58" s="19">
        <v>50630</v>
      </c>
      <c r="F58" s="21">
        <v>4</v>
      </c>
      <c r="G58" s="21">
        <v>50280</v>
      </c>
      <c r="H58" s="22">
        <v>185</v>
      </c>
      <c r="I58" s="22">
        <v>2</v>
      </c>
      <c r="J58" s="22"/>
      <c r="K58" s="22"/>
      <c r="L58" s="24">
        <f t="shared" si="21"/>
        <v>10715</v>
      </c>
      <c r="M58" s="31">
        <v>1996871.702</v>
      </c>
      <c r="N58" s="32">
        <v>7251544.2299999995</v>
      </c>
      <c r="O58" s="25">
        <f>(F58*10.15+G58*15.19+H58*25.98+I58*11.17+J58*5.08+K58*1.98)*6</f>
        <v>4611734.64</v>
      </c>
      <c r="P58" s="25">
        <f>(D58*15.58)*6+O58</f>
        <v>139557637.72343996</v>
      </c>
      <c r="Q58" s="33">
        <f t="shared" si="20"/>
        <v>144169372.36343995</v>
      </c>
      <c r="R58" s="28">
        <f t="shared" si="17"/>
        <v>13454.911093181516</v>
      </c>
      <c r="S58" s="29">
        <f t="shared" si="18"/>
        <v>134.72519626691553</v>
      </c>
    </row>
    <row r="59" spans="1:19" s="30" customFormat="1" ht="15">
      <c r="A59" s="17">
        <v>12</v>
      </c>
      <c r="B59" s="18" t="s">
        <v>30</v>
      </c>
      <c r="C59" s="55">
        <v>7952</v>
      </c>
      <c r="D59" s="54">
        <v>820443.92</v>
      </c>
      <c r="E59" s="19">
        <v>33101</v>
      </c>
      <c r="F59" s="21"/>
      <c r="G59" s="56">
        <v>30382</v>
      </c>
      <c r="H59" s="22">
        <v>2576</v>
      </c>
      <c r="I59" s="22">
        <v>94</v>
      </c>
      <c r="J59" s="22"/>
      <c r="K59" s="22"/>
      <c r="L59" s="24">
        <f t="shared" si="21"/>
        <v>7952</v>
      </c>
      <c r="M59" s="31">
        <v>2196217.077</v>
      </c>
      <c r="N59" s="32">
        <v>8187908.6</v>
      </c>
      <c r="O59" s="25">
        <f t="shared" si="16"/>
        <v>3176862.2399999993</v>
      </c>
      <c r="P59" s="26">
        <f t="shared" si="19"/>
        <v>79871959.8816</v>
      </c>
      <c r="Q59" s="27">
        <f t="shared" si="20"/>
        <v>83048822.1216</v>
      </c>
      <c r="R59" s="44">
        <f t="shared" si="17"/>
        <v>10443.765357344064</v>
      </c>
      <c r="S59" s="47">
        <f t="shared" si="18"/>
        <v>103.17453722334004</v>
      </c>
    </row>
    <row r="60" spans="1:19" s="30" customFormat="1" ht="15">
      <c r="A60" s="17">
        <v>13</v>
      </c>
      <c r="B60" s="18" t="s">
        <v>31</v>
      </c>
      <c r="C60" s="55">
        <v>13719</v>
      </c>
      <c r="D60" s="54">
        <v>1775459.17</v>
      </c>
      <c r="E60" s="19">
        <v>70324</v>
      </c>
      <c r="F60" s="21">
        <v>392</v>
      </c>
      <c r="G60" s="56">
        <v>66458</v>
      </c>
      <c r="H60" s="22">
        <v>2999</v>
      </c>
      <c r="I60" s="22">
        <v>25</v>
      </c>
      <c r="J60" s="22"/>
      <c r="K60" s="22"/>
      <c r="L60" s="24">
        <f t="shared" si="21"/>
        <v>13719</v>
      </c>
      <c r="M60" s="57">
        <v>8222432.504</v>
      </c>
      <c r="N60" s="58">
        <v>24132348.52</v>
      </c>
      <c r="O60" s="25">
        <f t="shared" si="16"/>
        <v>6550014.540000001</v>
      </c>
      <c r="P60" s="25">
        <f t="shared" si="19"/>
        <v>172519937.7516</v>
      </c>
      <c r="Q60" s="33">
        <f t="shared" si="20"/>
        <v>179069952.2916</v>
      </c>
      <c r="R60" s="53">
        <f t="shared" si="17"/>
        <v>13052.697156614913</v>
      </c>
      <c r="S60" s="29">
        <f t="shared" si="18"/>
        <v>129.41607770245645</v>
      </c>
    </row>
    <row r="61" spans="1:19" s="30" customFormat="1" ht="15">
      <c r="A61" s="17">
        <v>14</v>
      </c>
      <c r="B61" s="18" t="s">
        <v>32</v>
      </c>
      <c r="C61" s="55">
        <v>4493</v>
      </c>
      <c r="D61" s="54">
        <v>510817.63</v>
      </c>
      <c r="E61" s="19">
        <v>20770</v>
      </c>
      <c r="F61" s="21"/>
      <c r="G61" s="56">
        <v>20199</v>
      </c>
      <c r="H61" s="22">
        <v>225</v>
      </c>
      <c r="I61" s="22"/>
      <c r="J61" s="22"/>
      <c r="K61" s="22"/>
      <c r="L61" s="24">
        <f t="shared" si="21"/>
        <v>4493</v>
      </c>
      <c r="M61" s="31">
        <v>1328718.438</v>
      </c>
      <c r="N61" s="58">
        <v>4951428.39</v>
      </c>
      <c r="O61" s="25">
        <f t="shared" si="16"/>
        <v>1876009.8599999999</v>
      </c>
      <c r="P61" s="26">
        <f>(D61*15.58)*6+O61</f>
        <v>49627241.9124</v>
      </c>
      <c r="Q61" s="33">
        <f t="shared" si="20"/>
        <v>51503251.7724</v>
      </c>
      <c r="R61" s="44">
        <f t="shared" si="17"/>
        <v>11462.998391364345</v>
      </c>
      <c r="S61" s="47">
        <f t="shared" si="18"/>
        <v>113.69188292900067</v>
      </c>
    </row>
    <row r="62" spans="1:19" s="2" customFormat="1" ht="15">
      <c r="A62" s="17">
        <v>15</v>
      </c>
      <c r="B62" s="18" t="s">
        <v>33</v>
      </c>
      <c r="C62" s="22">
        <v>2058</v>
      </c>
      <c r="D62" s="60">
        <v>203120.977</v>
      </c>
      <c r="E62" s="19">
        <v>9330</v>
      </c>
      <c r="F62" s="21">
        <v>15</v>
      </c>
      <c r="G62" s="22">
        <v>8054</v>
      </c>
      <c r="H62" s="56">
        <v>718</v>
      </c>
      <c r="I62" s="56">
        <v>203</v>
      </c>
      <c r="J62" s="56"/>
      <c r="K62" s="56">
        <v>47</v>
      </c>
      <c r="L62" s="24">
        <f t="shared" si="21"/>
        <v>2058</v>
      </c>
      <c r="M62" s="31">
        <v>740786.466</v>
      </c>
      <c r="N62" s="32">
        <v>2753804.61</v>
      </c>
      <c r="O62" s="25">
        <f>(F62*10.15+G62*15.19+H62*25.98+I62*11.17+J62*5.08+K62*1.98)*6</f>
        <v>861040.3200000001</v>
      </c>
      <c r="P62" s="25">
        <f t="shared" si="19"/>
        <v>19848789.24996</v>
      </c>
      <c r="Q62" s="33">
        <f t="shared" si="20"/>
        <v>20709829.56996</v>
      </c>
      <c r="R62" s="28">
        <f t="shared" si="17"/>
        <v>10063.0853109621</v>
      </c>
      <c r="S62" s="51">
        <f t="shared" si="18"/>
        <v>98.69823955296405</v>
      </c>
    </row>
    <row r="63" spans="1:19" s="2" customFormat="1" ht="15">
      <c r="A63" s="61"/>
      <c r="B63" s="62" t="s">
        <v>34</v>
      </c>
      <c r="C63" s="63">
        <f>SUM(C48:C62)</f>
        <v>143736</v>
      </c>
      <c r="D63" s="64">
        <f aca="true" t="shared" si="22" ref="D63:L63">SUM(D48:D62)</f>
        <v>16751756.637</v>
      </c>
      <c r="E63" s="63">
        <f t="shared" si="22"/>
        <v>653940</v>
      </c>
      <c r="F63" s="63">
        <f t="shared" si="22"/>
        <v>426</v>
      </c>
      <c r="G63" s="63">
        <f t="shared" si="22"/>
        <v>553215</v>
      </c>
      <c r="H63" s="63">
        <f t="shared" si="22"/>
        <v>94555</v>
      </c>
      <c r="I63" s="63">
        <f t="shared" si="22"/>
        <v>7052</v>
      </c>
      <c r="J63" s="63">
        <f t="shared" si="22"/>
        <v>9</v>
      </c>
      <c r="K63" s="63">
        <f t="shared" si="22"/>
        <v>158</v>
      </c>
      <c r="L63" s="63">
        <f t="shared" si="22"/>
        <v>143669</v>
      </c>
      <c r="M63" s="65">
        <f>SUM(M48:M62)</f>
        <v>43028737.593</v>
      </c>
      <c r="N63" s="64">
        <f>SUM(N48:N62)</f>
        <v>151411355.13</v>
      </c>
      <c r="O63" s="327">
        <f>SUM(O48:O62)</f>
        <v>65659968.300000004</v>
      </c>
      <c r="P63" s="327">
        <f>SUM(P48:P62)</f>
        <v>1631614178.72696</v>
      </c>
      <c r="Q63" s="327">
        <f>SUM(Q48:Q62)</f>
        <v>1697274147.0269601</v>
      </c>
      <c r="R63" s="64">
        <f t="shared" si="17"/>
        <v>11808.274524315135</v>
      </c>
      <c r="S63" s="64">
        <f t="shared" si="18"/>
        <v>116.54530971364167</v>
      </c>
    </row>
    <row r="65" spans="13:19" ht="15">
      <c r="M65" s="303"/>
      <c r="O65" s="271"/>
      <c r="P65" s="271"/>
      <c r="Q65" s="271"/>
      <c r="R65" s="271"/>
      <c r="S65" s="271"/>
    </row>
    <row r="67" ht="15">
      <c r="C67" s="1">
        <f>C63/C22%</f>
        <v>50.88792590704393</v>
      </c>
    </row>
    <row r="68" ht="15">
      <c r="M68" s="240"/>
    </row>
  </sheetData>
  <sheetProtection/>
  <mergeCells count="41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J45:J46"/>
    <mergeCell ref="K45:K46"/>
    <mergeCell ref="I25:I26"/>
    <mergeCell ref="J25:J26"/>
    <mergeCell ref="K25:K26"/>
    <mergeCell ref="L25:N25"/>
    <mergeCell ref="L45:N45"/>
    <mergeCell ref="A45:A46"/>
    <mergeCell ref="B45:B46"/>
    <mergeCell ref="C45:C46"/>
    <mergeCell ref="D45:D46"/>
    <mergeCell ref="F45:H45"/>
    <mergeCell ref="I45:I46"/>
    <mergeCell ref="O45:P45"/>
    <mergeCell ref="Q45:Q46"/>
    <mergeCell ref="R45:R46"/>
    <mergeCell ref="S45:S46"/>
    <mergeCell ref="R25:R26"/>
    <mergeCell ref="S25:S26"/>
    <mergeCell ref="O25:P25"/>
    <mergeCell ref="Q25:Q26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35.8515625" style="0" customWidth="1"/>
    <col min="3" max="3" width="13.8515625" style="0" customWidth="1"/>
    <col min="4" max="4" width="17.57421875" style="0" customWidth="1"/>
    <col min="5" max="5" width="18.00390625" style="0" customWidth="1"/>
    <col min="6" max="6" width="12.8515625" style="0" customWidth="1"/>
    <col min="7" max="7" width="16.57421875" style="0" customWidth="1"/>
    <col min="8" max="8" width="17.8515625" style="0" customWidth="1"/>
  </cols>
  <sheetData>
    <row r="2" ht="15.75">
      <c r="B2" s="312" t="s">
        <v>77</v>
      </c>
    </row>
    <row r="3" ht="15.75">
      <c r="B3" s="312" t="s">
        <v>76</v>
      </c>
    </row>
    <row r="6" spans="1:8" ht="15">
      <c r="A6" s="673" t="s">
        <v>56</v>
      </c>
      <c r="B6" s="673" t="s">
        <v>57</v>
      </c>
      <c r="C6" s="672" t="s">
        <v>71</v>
      </c>
      <c r="D6" s="672"/>
      <c r="E6" s="672" t="s">
        <v>72</v>
      </c>
      <c r="F6" s="672"/>
      <c r="G6" s="672" t="s">
        <v>73</v>
      </c>
      <c r="H6" s="672"/>
    </row>
    <row r="7" spans="1:8" ht="45">
      <c r="A7" s="673"/>
      <c r="B7" s="673"/>
      <c r="C7" s="308" t="s">
        <v>43</v>
      </c>
      <c r="D7" s="309" t="s">
        <v>74</v>
      </c>
      <c r="E7" s="308" t="s">
        <v>43</v>
      </c>
      <c r="F7" s="309" t="s">
        <v>74</v>
      </c>
      <c r="G7" s="308" t="s">
        <v>43</v>
      </c>
      <c r="H7" s="309" t="s">
        <v>74</v>
      </c>
    </row>
    <row r="8" spans="1:8" ht="15">
      <c r="A8" s="306">
        <v>1</v>
      </c>
      <c r="B8" s="307" t="s">
        <v>19</v>
      </c>
      <c r="C8" s="310">
        <v>54680</v>
      </c>
      <c r="D8" s="310">
        <v>23607</v>
      </c>
      <c r="E8" s="310">
        <v>54643</v>
      </c>
      <c r="F8" s="310">
        <v>23669</v>
      </c>
      <c r="G8" s="310">
        <v>54449</v>
      </c>
      <c r="H8" s="310">
        <v>23719</v>
      </c>
    </row>
    <row r="9" spans="1:8" ht="15">
      <c r="A9" s="306">
        <v>2</v>
      </c>
      <c r="B9" s="307" t="s">
        <v>20</v>
      </c>
      <c r="C9" s="310">
        <v>5404</v>
      </c>
      <c r="D9" s="310">
        <v>5252</v>
      </c>
      <c r="E9" s="310">
        <v>5362</v>
      </c>
      <c r="F9" s="310">
        <v>5300</v>
      </c>
      <c r="G9" s="310">
        <v>5348</v>
      </c>
      <c r="H9" s="310">
        <v>5315</v>
      </c>
    </row>
    <row r="10" spans="1:8" ht="15">
      <c r="A10" s="306">
        <v>3</v>
      </c>
      <c r="B10" s="307" t="s">
        <v>58</v>
      </c>
      <c r="C10" s="310">
        <v>5428</v>
      </c>
      <c r="D10" s="310">
        <v>8620</v>
      </c>
      <c r="E10" s="310">
        <v>5440</v>
      </c>
      <c r="F10" s="310">
        <v>8613</v>
      </c>
      <c r="G10" s="310">
        <v>5353</v>
      </c>
      <c r="H10" s="310">
        <v>8756</v>
      </c>
    </row>
    <row r="11" spans="1:8" ht="15">
      <c r="A11" s="306">
        <v>4</v>
      </c>
      <c r="B11" s="307" t="s">
        <v>59</v>
      </c>
      <c r="C11" s="310">
        <v>10605</v>
      </c>
      <c r="D11" s="310">
        <v>14724</v>
      </c>
      <c r="E11" s="310">
        <v>10610</v>
      </c>
      <c r="F11" s="310">
        <v>14741</v>
      </c>
      <c r="G11" s="310">
        <v>10599</v>
      </c>
      <c r="H11" s="310">
        <v>14767</v>
      </c>
    </row>
    <row r="12" spans="1:8" ht="15">
      <c r="A12" s="306">
        <v>5</v>
      </c>
      <c r="B12" s="307" t="s">
        <v>60</v>
      </c>
      <c r="C12" s="310">
        <v>15153</v>
      </c>
      <c r="D12" s="310">
        <v>17733</v>
      </c>
      <c r="E12" s="310">
        <v>15133</v>
      </c>
      <c r="F12" s="310">
        <v>17759</v>
      </c>
      <c r="G12" s="310">
        <v>15089</v>
      </c>
      <c r="H12" s="310">
        <v>17811</v>
      </c>
    </row>
    <row r="13" spans="1:8" ht="15">
      <c r="A13" s="306">
        <v>6</v>
      </c>
      <c r="B13" s="307" t="s">
        <v>61</v>
      </c>
      <c r="C13" s="310">
        <v>9216</v>
      </c>
      <c r="D13" s="310">
        <v>8493</v>
      </c>
      <c r="E13" s="310">
        <v>9241</v>
      </c>
      <c r="F13" s="310">
        <v>8483</v>
      </c>
      <c r="G13" s="310">
        <v>9175</v>
      </c>
      <c r="H13" s="310">
        <v>8557</v>
      </c>
    </row>
    <row r="14" spans="1:8" ht="15">
      <c r="A14" s="306">
        <v>7</v>
      </c>
      <c r="B14" s="307" t="s">
        <v>62</v>
      </c>
      <c r="C14" s="310">
        <v>3845</v>
      </c>
      <c r="D14" s="310">
        <v>9207</v>
      </c>
      <c r="E14" s="310">
        <v>3853</v>
      </c>
      <c r="F14" s="310">
        <v>9204</v>
      </c>
      <c r="G14" s="310">
        <v>3849</v>
      </c>
      <c r="H14" s="310">
        <v>9215</v>
      </c>
    </row>
    <row r="15" spans="1:8" ht="15">
      <c r="A15" s="306">
        <v>8</v>
      </c>
      <c r="B15" s="307" t="s">
        <v>63</v>
      </c>
      <c r="C15" s="310">
        <v>3297</v>
      </c>
      <c r="D15" s="310">
        <v>8473</v>
      </c>
      <c r="E15" s="310">
        <v>3295</v>
      </c>
      <c r="F15" s="310">
        <v>8475</v>
      </c>
      <c r="G15" s="310">
        <v>3299</v>
      </c>
      <c r="H15" s="310">
        <v>8471</v>
      </c>
    </row>
    <row r="16" spans="1:8" ht="15">
      <c r="A16" s="306">
        <v>9</v>
      </c>
      <c r="B16" s="307" t="s">
        <v>64</v>
      </c>
      <c r="C16" s="310">
        <v>3554</v>
      </c>
      <c r="D16" s="310">
        <v>4632</v>
      </c>
      <c r="E16" s="310">
        <v>3554</v>
      </c>
      <c r="F16" s="310">
        <v>4636</v>
      </c>
      <c r="G16" s="310">
        <v>3552</v>
      </c>
      <c r="H16" s="310">
        <v>4638</v>
      </c>
    </row>
    <row r="17" spans="1:8" ht="15">
      <c r="A17" s="306">
        <v>10</v>
      </c>
      <c r="B17" s="307" t="s">
        <v>65</v>
      </c>
      <c r="C17" s="310">
        <v>1479</v>
      </c>
      <c r="D17" s="310">
        <v>2760</v>
      </c>
      <c r="E17" s="310">
        <v>1468</v>
      </c>
      <c r="F17" s="310">
        <v>2771</v>
      </c>
      <c r="G17" s="310">
        <v>1458</v>
      </c>
      <c r="H17" s="310">
        <v>2781</v>
      </c>
    </row>
    <row r="18" spans="1:8" ht="15">
      <c r="A18" s="306">
        <v>11</v>
      </c>
      <c r="B18" s="307" t="s">
        <v>66</v>
      </c>
      <c r="C18" s="310">
        <v>12540</v>
      </c>
      <c r="D18" s="310">
        <v>10361</v>
      </c>
      <c r="E18" s="310">
        <v>12517</v>
      </c>
      <c r="F18" s="310">
        <v>10398</v>
      </c>
      <c r="G18" s="310">
        <v>12527</v>
      </c>
      <c r="H18" s="310">
        <v>10467</v>
      </c>
    </row>
    <row r="19" spans="1:8" ht="15">
      <c r="A19" s="306">
        <v>12</v>
      </c>
      <c r="B19" s="307" t="s">
        <v>67</v>
      </c>
      <c r="C19" s="310">
        <v>4351</v>
      </c>
      <c r="D19" s="310">
        <v>7847</v>
      </c>
      <c r="E19" s="310">
        <v>4362</v>
      </c>
      <c r="F19" s="310">
        <v>7841</v>
      </c>
      <c r="G19" s="310">
        <v>4361</v>
      </c>
      <c r="H19" s="310">
        <v>7850</v>
      </c>
    </row>
    <row r="20" spans="1:8" ht="15">
      <c r="A20" s="306">
        <v>13</v>
      </c>
      <c r="B20" s="307" t="s">
        <v>68</v>
      </c>
      <c r="C20" s="310">
        <v>10542</v>
      </c>
      <c r="D20" s="310">
        <v>13430</v>
      </c>
      <c r="E20" s="310">
        <v>10488</v>
      </c>
      <c r="F20" s="310">
        <v>13512</v>
      </c>
      <c r="G20" s="310">
        <v>10439</v>
      </c>
      <c r="H20" s="310">
        <v>13590</v>
      </c>
    </row>
    <row r="21" spans="1:8" ht="15">
      <c r="A21" s="306">
        <v>14</v>
      </c>
      <c r="B21" s="307" t="s">
        <v>69</v>
      </c>
      <c r="C21" s="310">
        <v>307</v>
      </c>
      <c r="D21" s="310">
        <v>4469</v>
      </c>
      <c r="E21" s="310">
        <v>334</v>
      </c>
      <c r="F21" s="310">
        <v>4442</v>
      </c>
      <c r="G21" s="310">
        <v>404</v>
      </c>
      <c r="H21" s="310">
        <v>4374</v>
      </c>
    </row>
    <row r="22" spans="1:8" ht="15">
      <c r="A22" s="306">
        <v>15</v>
      </c>
      <c r="B22" s="307" t="s">
        <v>70</v>
      </c>
      <c r="C22" s="310">
        <v>294</v>
      </c>
      <c r="D22" s="310">
        <v>2058</v>
      </c>
      <c r="E22" s="310">
        <v>295</v>
      </c>
      <c r="F22" s="310">
        <v>2057</v>
      </c>
      <c r="G22" s="310">
        <v>294</v>
      </c>
      <c r="H22" s="310">
        <v>2058</v>
      </c>
    </row>
    <row r="23" spans="1:8" ht="15">
      <c r="A23" s="304"/>
      <c r="B23" s="305" t="s">
        <v>34</v>
      </c>
      <c r="C23" s="311">
        <f aca="true" t="shared" si="0" ref="C23:H23">SUM(C8:C22)</f>
        <v>140695</v>
      </c>
      <c r="D23" s="311">
        <f t="shared" si="0"/>
        <v>141666</v>
      </c>
      <c r="E23" s="311">
        <f t="shared" si="0"/>
        <v>140595</v>
      </c>
      <c r="F23" s="311">
        <f t="shared" si="0"/>
        <v>141901</v>
      </c>
      <c r="G23" s="311">
        <f t="shared" si="0"/>
        <v>140196</v>
      </c>
      <c r="H23" s="311">
        <f t="shared" si="0"/>
        <v>142369</v>
      </c>
    </row>
    <row r="26" ht="15">
      <c r="B26" s="313" t="s">
        <v>75</v>
      </c>
    </row>
  </sheetData>
  <sheetProtection/>
  <mergeCells count="5">
    <mergeCell ref="C6:D6"/>
    <mergeCell ref="E6:F6"/>
    <mergeCell ref="G6:H6"/>
    <mergeCell ref="B6:B7"/>
    <mergeCell ref="A6:A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68"/>
  <sheetViews>
    <sheetView zoomScale="91" zoomScaleNormal="91" zoomScalePageLayoutView="0" workbookViewId="0" topLeftCell="A19">
      <selection activeCell="O34" sqref="O34"/>
    </sheetView>
  </sheetViews>
  <sheetFormatPr defaultColWidth="9.140625" defaultRowHeight="15"/>
  <cols>
    <col min="1" max="1" width="4.421875" style="1" customWidth="1"/>
    <col min="2" max="2" width="33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79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324">
        <v>14</v>
      </c>
      <c r="P6" s="324">
        <v>15</v>
      </c>
      <c r="Q6" s="324">
        <v>16</v>
      </c>
      <c r="R6" s="324">
        <v>17</v>
      </c>
      <c r="S6" s="324">
        <v>18</v>
      </c>
    </row>
    <row r="7" spans="1:19" s="226" customFormat="1" ht="16.5" customHeight="1">
      <c r="A7" s="17">
        <v>1</v>
      </c>
      <c r="B7" s="18" t="s">
        <v>19</v>
      </c>
      <c r="C7" s="19">
        <f>C28+C48</f>
        <v>77761</v>
      </c>
      <c r="D7" s="20">
        <f aca="true" t="shared" si="0" ref="C7:K21">D28+D48</f>
        <v>5579411.33</v>
      </c>
      <c r="E7" s="19">
        <f t="shared" si="0"/>
        <v>204950</v>
      </c>
      <c r="F7" s="21">
        <f t="shared" si="0"/>
        <v>245</v>
      </c>
      <c r="G7" s="21">
        <f t="shared" si="0"/>
        <v>147927</v>
      </c>
      <c r="H7" s="22">
        <f t="shared" si="0"/>
        <v>57023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>
        <f>L48</f>
        <v>23915</v>
      </c>
      <c r="M7" s="241">
        <f>M28+M48</f>
        <v>20313529.115000002</v>
      </c>
      <c r="N7" s="242">
        <f>N28+N48</f>
        <v>75652353.42</v>
      </c>
      <c r="O7" s="171">
        <f aca="true" t="shared" si="1" ref="O7:O20">(F7*10.15+G7*15.19+H7*25.98+I7*11.17+J7*5.08+K7*1.98)*6</f>
        <v>22385732.52</v>
      </c>
      <c r="P7" s="172">
        <f>(D7*15.58)*6+O7</f>
        <v>543949103.6484001</v>
      </c>
      <c r="Q7" s="184">
        <f>O7+P7</f>
        <v>566334836.1684</v>
      </c>
      <c r="R7" s="192">
        <f aca="true" t="shared" si="2" ref="R7:R22">Q7/C7</f>
        <v>7283.018944823241</v>
      </c>
      <c r="S7" s="189">
        <f aca="true" t="shared" si="3" ref="S7:S22">D7/C7</f>
        <v>71.7507661938504</v>
      </c>
    </row>
    <row r="8" spans="1:22" s="226" customFormat="1" ht="16.5" customHeight="1">
      <c r="A8" s="17">
        <v>2</v>
      </c>
      <c r="B8" s="18" t="s">
        <v>20</v>
      </c>
      <c r="C8" s="19">
        <f t="shared" si="0"/>
        <v>10694</v>
      </c>
      <c r="D8" s="156">
        <f t="shared" si="0"/>
        <v>769205.936</v>
      </c>
      <c r="E8" s="19">
        <f t="shared" si="0"/>
        <v>34636</v>
      </c>
      <c r="F8" s="21">
        <f t="shared" si="0"/>
        <v>1</v>
      </c>
      <c r="G8" s="21">
        <f t="shared" si="0"/>
        <v>30465</v>
      </c>
      <c r="H8" s="22">
        <f t="shared" si="0"/>
        <v>1374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4">
        <f aca="true" t="shared" si="4" ref="L8:L21">L49</f>
        <v>5451</v>
      </c>
      <c r="M8" s="241">
        <f aca="true" t="shared" si="5" ref="M8:N21">M29+M49</f>
        <v>4682430.51</v>
      </c>
      <c r="N8" s="242">
        <f t="shared" si="5"/>
        <v>17384687.52</v>
      </c>
      <c r="O8" s="171">
        <f>(F8*10.15+G8*15.19+H8*25.98+I8*11.17+J8*5.08+K8*1.98)*6</f>
        <v>2990820.12</v>
      </c>
      <c r="P8" s="171">
        <v>66274754.969</v>
      </c>
      <c r="Q8" s="173">
        <f>O8+P8</f>
        <v>69265575.089</v>
      </c>
      <c r="R8" s="192">
        <f t="shared" si="2"/>
        <v>6477.050223396297</v>
      </c>
      <c r="S8" s="189">
        <f t="shared" si="3"/>
        <v>71.92873910604077</v>
      </c>
      <c r="T8" s="328"/>
      <c r="U8" s="328"/>
      <c r="V8" s="328"/>
    </row>
    <row r="9" spans="1:23" s="226" customFormat="1" ht="16.5" customHeight="1">
      <c r="A9" s="17">
        <v>3</v>
      </c>
      <c r="B9" s="18" t="s">
        <v>21</v>
      </c>
      <c r="C9" s="19">
        <f t="shared" si="0"/>
        <v>14178</v>
      </c>
      <c r="D9" s="20">
        <f t="shared" si="0"/>
        <v>1486083.9100000001</v>
      </c>
      <c r="E9" s="19">
        <f t="shared" si="0"/>
        <v>70468</v>
      </c>
      <c r="F9" s="21">
        <f t="shared" si="0"/>
        <v>0</v>
      </c>
      <c r="G9" s="21">
        <f t="shared" si="0"/>
        <v>58134</v>
      </c>
      <c r="H9" s="22">
        <f t="shared" si="0"/>
        <v>6334</v>
      </c>
      <c r="I9" s="23">
        <f t="shared" si="0"/>
        <v>1011</v>
      </c>
      <c r="J9" s="23">
        <f t="shared" si="0"/>
        <v>1</v>
      </c>
      <c r="K9" s="23">
        <f t="shared" si="0"/>
        <v>15</v>
      </c>
      <c r="L9" s="24">
        <f t="shared" si="4"/>
        <v>9003</v>
      </c>
      <c r="M9" s="241">
        <f t="shared" si="5"/>
        <v>10443903.078</v>
      </c>
      <c r="N9" s="241">
        <f t="shared" si="5"/>
        <v>38906279.88</v>
      </c>
      <c r="O9" s="171">
        <f t="shared" si="1"/>
        <v>6353642.580000001</v>
      </c>
      <c r="P9" s="172">
        <f>(D9*15.58)*6+O9</f>
        <v>145272766.48680004</v>
      </c>
      <c r="Q9" s="184">
        <f>O9+P9</f>
        <v>151626409.06680006</v>
      </c>
      <c r="R9" s="192">
        <f t="shared" si="2"/>
        <v>10694.485051967842</v>
      </c>
      <c r="S9" s="189">
        <f t="shared" si="3"/>
        <v>104.81618775567782</v>
      </c>
      <c r="T9" s="329"/>
      <c r="U9" s="330"/>
      <c r="V9" s="331"/>
      <c r="W9" s="332"/>
    </row>
    <row r="10" spans="1:22" s="226" customFormat="1" ht="16.5" customHeight="1">
      <c r="A10" s="17">
        <v>4</v>
      </c>
      <c r="B10" s="18" t="s">
        <v>22</v>
      </c>
      <c r="C10" s="19">
        <f t="shared" si="0"/>
        <v>25440</v>
      </c>
      <c r="D10" s="156">
        <f t="shared" si="0"/>
        <v>2475367.57</v>
      </c>
      <c r="E10" s="19">
        <f t="shared" si="0"/>
        <v>117932</v>
      </c>
      <c r="F10" s="21">
        <f t="shared" si="0"/>
        <v>0</v>
      </c>
      <c r="G10" s="21">
        <f t="shared" si="0"/>
        <v>99995</v>
      </c>
      <c r="H10" s="22">
        <f t="shared" si="0"/>
        <v>13038</v>
      </c>
      <c r="I10" s="23">
        <f t="shared" si="0"/>
        <v>1814</v>
      </c>
      <c r="J10" s="23">
        <f t="shared" si="0"/>
        <v>0</v>
      </c>
      <c r="K10" s="23">
        <f t="shared" si="0"/>
        <v>0</v>
      </c>
      <c r="L10" s="24">
        <f t="shared" si="4"/>
        <v>15287</v>
      </c>
      <c r="M10" s="242">
        <f t="shared" si="5"/>
        <v>19193628.834</v>
      </c>
      <c r="N10" s="242">
        <f t="shared" si="5"/>
        <v>71437431</v>
      </c>
      <c r="O10" s="172">
        <f>(F10*10.15+G10*15.19+H10*25.98+I10*11.17+J10*5.08+K10*1.98)*6</f>
        <v>11267482.02</v>
      </c>
      <c r="P10" s="172">
        <f aca="true" t="shared" si="6" ref="P10:P21">(D10*15.58)*6+O10</f>
        <v>242664842.4636</v>
      </c>
      <c r="Q10" s="184">
        <f aca="true" t="shared" si="7" ref="Q10:Q16">O10+P10</f>
        <v>253932324.48360002</v>
      </c>
      <c r="R10" s="192">
        <f t="shared" si="2"/>
        <v>9981.616528443397</v>
      </c>
      <c r="S10" s="189">
        <f t="shared" si="3"/>
        <v>97.3021843553459</v>
      </c>
      <c r="T10" s="328"/>
      <c r="U10" s="328"/>
      <c r="V10" s="328"/>
    </row>
    <row r="11" spans="1:22" s="226" customFormat="1" ht="16.5" customHeight="1">
      <c r="A11" s="17">
        <v>5</v>
      </c>
      <c r="B11" s="18" t="s">
        <v>23</v>
      </c>
      <c r="C11" s="19">
        <f t="shared" si="0"/>
        <v>32940</v>
      </c>
      <c r="D11" s="20">
        <f t="shared" si="0"/>
        <v>2925238.28</v>
      </c>
      <c r="E11" s="19">
        <f t="shared" si="0"/>
        <v>144242</v>
      </c>
      <c r="F11" s="21">
        <f t="shared" si="0"/>
        <v>6</v>
      </c>
      <c r="G11" s="21">
        <f t="shared" si="0"/>
        <v>136920</v>
      </c>
      <c r="H11" s="22">
        <f t="shared" si="0"/>
        <v>2316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4">
        <f t="shared" si="4"/>
        <v>18003</v>
      </c>
      <c r="M11" s="241">
        <f t="shared" si="5"/>
        <v>27883692.976999998</v>
      </c>
      <c r="N11" s="241">
        <f t="shared" si="5"/>
        <v>104070226.50999999</v>
      </c>
      <c r="O11" s="172">
        <f>(F11*10.15+G11*15.19+H11*25.98+I11*11.17+J11*5.08+K11*1.98)*6</f>
        <v>12840272.28</v>
      </c>
      <c r="P11" s="172">
        <f t="shared" si="6"/>
        <v>286291546.69439995</v>
      </c>
      <c r="Q11" s="184">
        <f t="shared" si="7"/>
        <v>299131818.9743999</v>
      </c>
      <c r="R11" s="174">
        <f t="shared" si="2"/>
        <v>9081.111687140252</v>
      </c>
      <c r="S11" s="189">
        <f t="shared" si="3"/>
        <v>88.80504796599878</v>
      </c>
      <c r="T11" s="328"/>
      <c r="U11" s="328"/>
      <c r="V11" s="328"/>
    </row>
    <row r="12" spans="1:19" s="226" customFormat="1" ht="16.5" customHeight="1">
      <c r="A12" s="17">
        <v>6</v>
      </c>
      <c r="B12" s="18" t="s">
        <v>24</v>
      </c>
      <c r="C12" s="19">
        <f>C33+C53</f>
        <v>17791</v>
      </c>
      <c r="D12" s="156">
        <f t="shared" si="0"/>
        <v>1843470.6550000003</v>
      </c>
      <c r="E12" s="19">
        <f t="shared" si="0"/>
        <v>91908</v>
      </c>
      <c r="F12" s="21">
        <f t="shared" si="0"/>
        <v>4</v>
      </c>
      <c r="G12" s="21">
        <f t="shared" si="0"/>
        <v>87422</v>
      </c>
      <c r="H12" s="22">
        <f t="shared" si="0"/>
        <v>5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4">
        <f t="shared" si="4"/>
        <v>8807</v>
      </c>
      <c r="M12" s="241">
        <f t="shared" si="5"/>
        <v>13440001.614</v>
      </c>
      <c r="N12" s="242">
        <f t="shared" si="5"/>
        <v>50064349.34</v>
      </c>
      <c r="O12" s="171">
        <f t="shared" si="1"/>
        <v>7968664.08</v>
      </c>
      <c r="P12" s="171">
        <f t="shared" si="6"/>
        <v>180296300.90940005</v>
      </c>
      <c r="Q12" s="173">
        <f>O12+P12</f>
        <v>188264964.98940006</v>
      </c>
      <c r="R12" s="174">
        <f t="shared" si="2"/>
        <v>10582.033892945874</v>
      </c>
      <c r="S12" s="175">
        <f t="shared" si="3"/>
        <v>103.61815833848577</v>
      </c>
    </row>
    <row r="13" spans="1:19" s="226" customFormat="1" ht="16.5" customHeight="1">
      <c r="A13" s="17">
        <v>7</v>
      </c>
      <c r="B13" s="18" t="s">
        <v>25</v>
      </c>
      <c r="C13" s="19">
        <f t="shared" si="0"/>
        <v>13105</v>
      </c>
      <c r="D13" s="20">
        <f t="shared" si="0"/>
        <v>1480103.51</v>
      </c>
      <c r="E13" s="19">
        <f t="shared" si="0"/>
        <v>59530</v>
      </c>
      <c r="F13" s="21">
        <f t="shared" si="0"/>
        <v>5</v>
      </c>
      <c r="G13" s="21">
        <f t="shared" si="0"/>
        <v>37492</v>
      </c>
      <c r="H13" s="22">
        <f t="shared" si="0"/>
        <v>18498</v>
      </c>
      <c r="I13" s="23">
        <f t="shared" si="0"/>
        <v>1563</v>
      </c>
      <c r="J13" s="23">
        <f t="shared" si="0"/>
        <v>0</v>
      </c>
      <c r="K13" s="23">
        <f t="shared" si="0"/>
        <v>0</v>
      </c>
      <c r="L13" s="24">
        <f t="shared" si="4"/>
        <v>9347</v>
      </c>
      <c r="M13" s="241">
        <f t="shared" si="5"/>
        <v>7846414.812999999</v>
      </c>
      <c r="N13" s="242">
        <f t="shared" si="5"/>
        <v>29236328</v>
      </c>
      <c r="O13" s="171">
        <f t="shared" si="1"/>
        <v>6405545.88</v>
      </c>
      <c r="P13" s="171">
        <f t="shared" si="6"/>
        <v>144765621.9948</v>
      </c>
      <c r="Q13" s="173">
        <f>O13+P13</f>
        <v>151171167.8748</v>
      </c>
      <c r="R13" s="174">
        <f t="shared" si="2"/>
        <v>11535.380990064861</v>
      </c>
      <c r="S13" s="175">
        <f t="shared" si="3"/>
        <v>112.9418931705456</v>
      </c>
    </row>
    <row r="14" spans="1:19" s="226" customFormat="1" ht="16.5" customHeight="1">
      <c r="A14" s="17">
        <v>8</v>
      </c>
      <c r="B14" s="18" t="s">
        <v>26</v>
      </c>
      <c r="C14" s="19">
        <f t="shared" si="0"/>
        <v>11785</v>
      </c>
      <c r="D14" s="156">
        <f t="shared" si="0"/>
        <v>856550.577</v>
      </c>
      <c r="E14" s="19">
        <f t="shared" si="0"/>
        <v>47413</v>
      </c>
      <c r="F14" s="21">
        <f t="shared" si="0"/>
        <v>6</v>
      </c>
      <c r="G14" s="21">
        <f t="shared" si="0"/>
        <v>31735</v>
      </c>
      <c r="H14" s="22">
        <f t="shared" si="0"/>
        <v>13071</v>
      </c>
      <c r="I14" s="23">
        <f t="shared" si="0"/>
        <v>1522</v>
      </c>
      <c r="J14" s="23">
        <f t="shared" si="0"/>
        <v>0</v>
      </c>
      <c r="K14" s="23">
        <f t="shared" si="0"/>
        <v>100</v>
      </c>
      <c r="L14" s="24">
        <f t="shared" si="4"/>
        <v>8697</v>
      </c>
      <c r="M14" s="241">
        <f t="shared" si="5"/>
        <v>4526378.948</v>
      </c>
      <c r="N14" s="242">
        <f t="shared" si="5"/>
        <v>16868038.29</v>
      </c>
      <c r="O14" s="171">
        <f t="shared" si="1"/>
        <v>5033393.22</v>
      </c>
      <c r="P14" s="171">
        <f>(D14*15.58)*6+O14</f>
        <v>85103741.15796</v>
      </c>
      <c r="Q14" s="173">
        <f t="shared" si="7"/>
        <v>90137134.37796</v>
      </c>
      <c r="R14" s="188">
        <f t="shared" si="2"/>
        <v>7648.462823755622</v>
      </c>
      <c r="S14" s="183">
        <f t="shared" si="3"/>
        <v>72.68142358930845</v>
      </c>
    </row>
    <row r="15" spans="1:19" s="226" customFormat="1" ht="16.5" customHeight="1">
      <c r="A15" s="17">
        <v>9</v>
      </c>
      <c r="B15" s="18" t="s">
        <v>27</v>
      </c>
      <c r="C15" s="19">
        <f t="shared" si="0"/>
        <v>8197</v>
      </c>
      <c r="D15" s="20">
        <f>D36+D56</f>
        <v>629516.5</v>
      </c>
      <c r="E15" s="19">
        <f t="shared" si="0"/>
        <v>39031</v>
      </c>
      <c r="F15" s="21">
        <f t="shared" si="0"/>
        <v>0</v>
      </c>
      <c r="G15" s="21">
        <f t="shared" si="0"/>
        <v>34961</v>
      </c>
      <c r="H15" s="22">
        <f t="shared" si="0"/>
        <v>4</v>
      </c>
      <c r="I15" s="23">
        <f t="shared" si="0"/>
        <v>2400</v>
      </c>
      <c r="J15" s="23">
        <f t="shared" si="0"/>
        <v>0</v>
      </c>
      <c r="K15" s="23">
        <f t="shared" si="0"/>
        <v>0</v>
      </c>
      <c r="L15" s="24">
        <f t="shared" si="4"/>
        <v>4674</v>
      </c>
      <c r="M15" s="241">
        <f>M36+M56</f>
        <v>6342112.973</v>
      </c>
      <c r="N15" s="242">
        <f t="shared" si="5"/>
        <v>23622673.299999997</v>
      </c>
      <c r="O15" s="171">
        <f>(F15*10.15+G15*15.19+H15*25.98+I15*11.17+J15*5.08+K15*1.98)*6</f>
        <v>3347817.06</v>
      </c>
      <c r="P15" s="171">
        <f>(D15*15.58)*6+O15</f>
        <v>62195019.480000004</v>
      </c>
      <c r="Q15" s="173">
        <f t="shared" si="7"/>
        <v>65542836.54000001</v>
      </c>
      <c r="R15" s="187">
        <f t="shared" si="2"/>
        <v>7995.954195437356</v>
      </c>
      <c r="S15" s="175">
        <f t="shared" si="3"/>
        <v>76.79840185433696</v>
      </c>
    </row>
    <row r="16" spans="1:19" s="226" customFormat="1" ht="16.5" customHeight="1">
      <c r="A16" s="17">
        <v>10</v>
      </c>
      <c r="B16" s="18" t="s">
        <v>28</v>
      </c>
      <c r="C16" s="19">
        <f t="shared" si="0"/>
        <v>4255</v>
      </c>
      <c r="D16" s="20">
        <f t="shared" si="0"/>
        <v>429790.5</v>
      </c>
      <c r="E16" s="19">
        <f t="shared" si="0"/>
        <v>18560</v>
      </c>
      <c r="F16" s="21">
        <f t="shared" si="0"/>
        <v>0</v>
      </c>
      <c r="G16" s="21">
        <f t="shared" si="0"/>
        <v>10641</v>
      </c>
      <c r="H16" s="22">
        <f t="shared" si="0"/>
        <v>6480</v>
      </c>
      <c r="I16" s="23">
        <f t="shared" si="0"/>
        <v>591</v>
      </c>
      <c r="J16" s="23">
        <f t="shared" si="0"/>
        <v>9</v>
      </c>
      <c r="K16" s="23">
        <f t="shared" si="0"/>
        <v>3</v>
      </c>
      <c r="L16" s="24">
        <f t="shared" si="4"/>
        <v>2971</v>
      </c>
      <c r="M16" s="241">
        <f t="shared" si="5"/>
        <v>2803779.062</v>
      </c>
      <c r="N16" s="242">
        <f t="shared" si="5"/>
        <v>7692002.04</v>
      </c>
      <c r="O16" s="172">
        <f t="shared" si="1"/>
        <v>2019841.9199999997</v>
      </c>
      <c r="P16" s="172">
        <f>(D16*15.58)*6+O16</f>
        <v>42196657.86</v>
      </c>
      <c r="Q16" s="184">
        <f t="shared" si="7"/>
        <v>44216499.78</v>
      </c>
      <c r="R16" s="190">
        <f t="shared" si="2"/>
        <v>10391.656822561692</v>
      </c>
      <c r="S16" s="189">
        <f t="shared" si="3"/>
        <v>101.00834312573443</v>
      </c>
    </row>
    <row r="17" spans="1:19" s="30" customFormat="1" ht="16.5" customHeight="1">
      <c r="A17" s="17">
        <v>11</v>
      </c>
      <c r="B17" s="18" t="s">
        <v>29</v>
      </c>
      <c r="C17" s="19">
        <f t="shared" si="0"/>
        <v>23083</v>
      </c>
      <c r="D17" s="20">
        <f t="shared" si="0"/>
        <v>2371859.908</v>
      </c>
      <c r="E17" s="19">
        <f t="shared" si="0"/>
        <v>102594</v>
      </c>
      <c r="F17" s="21">
        <f t="shared" si="0"/>
        <v>4</v>
      </c>
      <c r="G17" s="21">
        <f t="shared" si="0"/>
        <v>100666</v>
      </c>
      <c r="H17" s="22">
        <f t="shared" si="0"/>
        <v>248</v>
      </c>
      <c r="I17" s="23">
        <f t="shared" si="0"/>
        <v>2</v>
      </c>
      <c r="J17" s="23">
        <f t="shared" si="0"/>
        <v>0</v>
      </c>
      <c r="K17" s="23">
        <f t="shared" si="0"/>
        <v>0</v>
      </c>
      <c r="L17" s="24">
        <f t="shared" si="4"/>
        <v>10882</v>
      </c>
      <c r="M17" s="241">
        <f t="shared" si="5"/>
        <v>20186102.674</v>
      </c>
      <c r="N17" s="242">
        <f t="shared" si="5"/>
        <v>75333341.48</v>
      </c>
      <c r="O17" s="171">
        <f>(F17*10.15+G17*15.19+H17*25.98+I17*11.17+J17*5.08+K17*1.98)*6</f>
        <v>9213735.120000001</v>
      </c>
      <c r="P17" s="172">
        <f>(D17*15.58)*6+O17</f>
        <v>230935199.31983995</v>
      </c>
      <c r="Q17" s="184">
        <f>O17+P17</f>
        <v>240148934.43983996</v>
      </c>
      <c r="R17" s="192">
        <f t="shared" si="2"/>
        <v>10403.71418099207</v>
      </c>
      <c r="S17" s="189">
        <f t="shared" si="3"/>
        <v>102.75353758177013</v>
      </c>
    </row>
    <row r="18" spans="1:19" s="226" customFormat="1" ht="16.5" customHeight="1">
      <c r="A18" s="17">
        <v>12</v>
      </c>
      <c r="B18" s="18" t="s">
        <v>30</v>
      </c>
      <c r="C18" s="19">
        <f t="shared" si="0"/>
        <v>12244</v>
      </c>
      <c r="D18" s="20">
        <f t="shared" si="0"/>
        <v>1108579.04</v>
      </c>
      <c r="E18" s="19">
        <f t="shared" si="0"/>
        <v>52001</v>
      </c>
      <c r="F18" s="21">
        <f t="shared" si="0"/>
        <v>0</v>
      </c>
      <c r="G18" s="21">
        <f t="shared" si="0"/>
        <v>46284</v>
      </c>
      <c r="H18" s="22">
        <f t="shared" si="0"/>
        <v>2869</v>
      </c>
      <c r="I18" s="23">
        <f t="shared" si="0"/>
        <v>104</v>
      </c>
      <c r="J18" s="23">
        <f t="shared" si="0"/>
        <v>0</v>
      </c>
      <c r="K18" s="23">
        <f t="shared" si="0"/>
        <v>0</v>
      </c>
      <c r="L18" s="24">
        <f t="shared" si="4"/>
        <v>8048</v>
      </c>
      <c r="M18" s="241">
        <f t="shared" si="5"/>
        <v>6413217.018999999</v>
      </c>
      <c r="N18" s="242">
        <f t="shared" si="5"/>
        <v>23901934.740000002</v>
      </c>
      <c r="O18" s="172">
        <f t="shared" si="1"/>
        <v>4672513.5600000005</v>
      </c>
      <c r="P18" s="172">
        <f t="shared" si="6"/>
        <v>108302482.2192</v>
      </c>
      <c r="Q18" s="184">
        <f>O18+P18</f>
        <v>112974995.7792</v>
      </c>
      <c r="R18" s="174">
        <f t="shared" si="2"/>
        <v>9226.967966285527</v>
      </c>
      <c r="S18" s="175">
        <f t="shared" si="3"/>
        <v>90.54059457693565</v>
      </c>
    </row>
    <row r="19" spans="1:19" s="226" customFormat="1" ht="16.5" customHeight="1">
      <c r="A19" s="17">
        <v>13</v>
      </c>
      <c r="B19" s="18" t="s">
        <v>31</v>
      </c>
      <c r="C19" s="19">
        <f t="shared" si="0"/>
        <v>24095</v>
      </c>
      <c r="D19" s="20">
        <f t="shared" si="0"/>
        <v>2587378.48</v>
      </c>
      <c r="E19" s="19">
        <f t="shared" si="0"/>
        <v>119685</v>
      </c>
      <c r="F19" s="21">
        <f t="shared" si="0"/>
        <v>605</v>
      </c>
      <c r="G19" s="21">
        <f t="shared" si="0"/>
        <v>111569</v>
      </c>
      <c r="H19" s="22">
        <f t="shared" si="0"/>
        <v>3685</v>
      </c>
      <c r="I19" s="23">
        <f t="shared" si="0"/>
        <v>26</v>
      </c>
      <c r="J19" s="23">
        <f t="shared" si="0"/>
        <v>0</v>
      </c>
      <c r="K19" s="23">
        <f t="shared" si="0"/>
        <v>0</v>
      </c>
      <c r="L19" s="24">
        <f>L60</f>
        <v>13867</v>
      </c>
      <c r="M19" s="242">
        <f t="shared" si="5"/>
        <v>19723352.678</v>
      </c>
      <c r="N19" s="242">
        <f t="shared" si="5"/>
        <v>73518304.43</v>
      </c>
      <c r="O19" s="171">
        <f t="shared" si="1"/>
        <v>10781403.479999999</v>
      </c>
      <c r="P19" s="171">
        <f>(D19*15.58)*6+O19</f>
        <v>252649543.7904</v>
      </c>
      <c r="Q19" s="173">
        <f>O19+P19</f>
        <v>263430947.2704</v>
      </c>
      <c r="R19" s="192">
        <f t="shared" si="2"/>
        <v>10933.012959966798</v>
      </c>
      <c r="S19" s="189">
        <f t="shared" si="3"/>
        <v>107.3823814069309</v>
      </c>
    </row>
    <row r="20" spans="1:19" s="226" customFormat="1" ht="16.5" customHeight="1">
      <c r="A20" s="17">
        <v>14</v>
      </c>
      <c r="B20" s="18" t="s">
        <v>32</v>
      </c>
      <c r="C20" s="19">
        <f t="shared" si="0"/>
        <v>4798</v>
      </c>
      <c r="D20" s="20">
        <f t="shared" si="0"/>
        <v>536900.8</v>
      </c>
      <c r="E20" s="19">
        <f t="shared" si="0"/>
        <v>21870</v>
      </c>
      <c r="F20" s="21">
        <f t="shared" si="0"/>
        <v>0</v>
      </c>
      <c r="G20" s="21">
        <f t="shared" si="0"/>
        <v>21241</v>
      </c>
      <c r="H20" s="22">
        <f t="shared" si="0"/>
        <v>236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4">
        <f t="shared" si="4"/>
        <v>4544</v>
      </c>
      <c r="M20" s="241">
        <f t="shared" si="5"/>
        <v>2389467.182</v>
      </c>
      <c r="N20" s="242">
        <f t="shared" si="5"/>
        <v>8900278.41</v>
      </c>
      <c r="O20" s="171">
        <f t="shared" si="1"/>
        <v>1972692.42</v>
      </c>
      <c r="P20" s="172">
        <f t="shared" si="6"/>
        <v>52162179.204</v>
      </c>
      <c r="Q20" s="184">
        <f>O20+P20</f>
        <v>54134871.624000005</v>
      </c>
      <c r="R20" s="174">
        <f t="shared" si="2"/>
        <v>11282.799421425596</v>
      </c>
      <c r="S20" s="175">
        <f t="shared" si="3"/>
        <v>111.90095873280535</v>
      </c>
    </row>
    <row r="21" spans="1:19" s="226" customFormat="1" ht="16.5" customHeight="1">
      <c r="A21" s="17">
        <v>15</v>
      </c>
      <c r="B21" s="18" t="s">
        <v>33</v>
      </c>
      <c r="C21" s="19">
        <f t="shared" si="0"/>
        <v>2355</v>
      </c>
      <c r="D21" s="156">
        <f t="shared" si="0"/>
        <v>219758.48700000002</v>
      </c>
      <c r="E21" s="19">
        <f t="shared" si="0"/>
        <v>10536</v>
      </c>
      <c r="F21" s="21">
        <f t="shared" si="0"/>
        <v>15</v>
      </c>
      <c r="G21" s="21">
        <f t="shared" si="0"/>
        <v>9011</v>
      </c>
      <c r="H21" s="22">
        <f t="shared" si="0"/>
        <v>740</v>
      </c>
      <c r="I21" s="23">
        <f t="shared" si="0"/>
        <v>213</v>
      </c>
      <c r="J21" s="23">
        <f t="shared" si="0"/>
        <v>0</v>
      </c>
      <c r="K21" s="23">
        <f t="shared" si="0"/>
        <v>47</v>
      </c>
      <c r="L21" s="24">
        <f t="shared" si="4"/>
        <v>2056</v>
      </c>
      <c r="M21" s="241">
        <f t="shared" si="5"/>
        <v>1368085.604</v>
      </c>
      <c r="N21" s="242">
        <f t="shared" si="5"/>
        <v>5099248.53</v>
      </c>
      <c r="O21" s="171">
        <f>(F21*10.15+G21*15.19+H21*25.98+I21*11.17+J21*5.08+K21*1.98)*6</f>
        <v>952360.86</v>
      </c>
      <c r="P21" s="171">
        <f t="shared" si="6"/>
        <v>21495384.22476</v>
      </c>
      <c r="Q21" s="173">
        <f>O21+P21</f>
        <v>22447745.08476</v>
      </c>
      <c r="R21" s="174">
        <f t="shared" si="2"/>
        <v>9531.951203719746</v>
      </c>
      <c r="S21" s="175">
        <f t="shared" si="3"/>
        <v>93.31570573248409</v>
      </c>
    </row>
    <row r="22" spans="1:19" ht="16.5" customHeight="1">
      <c r="A22" s="276"/>
      <c r="B22" s="287" t="s">
        <v>34</v>
      </c>
      <c r="C22" s="288">
        <f>SUM(C7:C21)</f>
        <v>282721</v>
      </c>
      <c r="D22" s="289">
        <f aca="true" t="shared" si="8" ref="D22:Q22">SUM(D7:D21)</f>
        <v>25299215.483</v>
      </c>
      <c r="E22" s="288">
        <f t="shared" si="8"/>
        <v>1135356</v>
      </c>
      <c r="F22" s="288">
        <f t="shared" si="8"/>
        <v>891</v>
      </c>
      <c r="G22" s="288">
        <f t="shared" si="8"/>
        <v>964463</v>
      </c>
      <c r="H22" s="288">
        <f t="shared" si="8"/>
        <v>125921</v>
      </c>
      <c r="I22" s="288">
        <f t="shared" si="8"/>
        <v>9246</v>
      </c>
      <c r="J22" s="288">
        <f t="shared" si="8"/>
        <v>10</v>
      </c>
      <c r="K22" s="288">
        <f t="shared" si="8"/>
        <v>165</v>
      </c>
      <c r="L22" s="288">
        <f>SUM(L7:L21)</f>
        <v>145552</v>
      </c>
      <c r="M22" s="290">
        <f>SUM(M7:M21)</f>
        <v>167556097.081</v>
      </c>
      <c r="N22" s="289">
        <f>SUM(N7:N21)</f>
        <v>621687476.89</v>
      </c>
      <c r="O22" s="325">
        <f t="shared" si="8"/>
        <v>108205917.12000002</v>
      </c>
      <c r="P22" s="325">
        <f t="shared" si="8"/>
        <v>2464555144.4225597</v>
      </c>
      <c r="Q22" s="325">
        <f t="shared" si="8"/>
        <v>2572761061.5425606</v>
      </c>
      <c r="R22" s="326">
        <f t="shared" si="2"/>
        <v>9099.999863973884</v>
      </c>
      <c r="S22" s="326">
        <f t="shared" si="3"/>
        <v>89.48474108042912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70"/>
      <c r="P24" s="270"/>
      <c r="Q24" s="270"/>
      <c r="R24" s="270"/>
      <c r="S24" s="270"/>
      <c r="T24" s="101"/>
    </row>
    <row r="25" spans="1:20" ht="27.7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19" s="2" customFormat="1" ht="15">
      <c r="A28" s="17">
        <v>1</v>
      </c>
      <c r="B28" s="18" t="s">
        <v>19</v>
      </c>
      <c r="C28" s="19">
        <v>53846</v>
      </c>
      <c r="D28" s="20">
        <v>2702178.6100000003</v>
      </c>
      <c r="E28" s="19">
        <v>118245</v>
      </c>
      <c r="F28" s="21">
        <v>245</v>
      </c>
      <c r="G28" s="21">
        <v>99052</v>
      </c>
      <c r="H28" s="22">
        <v>19193</v>
      </c>
      <c r="I28" s="23"/>
      <c r="J28" s="23"/>
      <c r="K28" s="23"/>
      <c r="L28" s="24"/>
      <c r="M28" s="241">
        <v>8341715.922</v>
      </c>
      <c r="N28" s="242">
        <v>31066192.650000002</v>
      </c>
      <c r="O28" s="25">
        <f>(F28*10.15+G28*15.19+H28*25.98+I28*11.17+J28*5.08+K28*1.98)*6</f>
        <v>12034324.620000001</v>
      </c>
      <c r="P28" s="26">
        <f>(D28*15.58)*6+O28</f>
        <v>264633981.08280003</v>
      </c>
      <c r="Q28" s="27">
        <f aca="true" t="shared" si="9" ref="Q28:Q42">O28+P28</f>
        <v>276668305.70280004</v>
      </c>
      <c r="R28" s="28">
        <f aca="true" t="shared" si="10" ref="R28:R43">Q28/C28</f>
        <v>5138.140357738737</v>
      </c>
      <c r="S28" s="29">
        <f aca="true" t="shared" si="11" ref="S28:S43">D28/C28</f>
        <v>50.183460424172644</v>
      </c>
    </row>
    <row r="29" spans="1:19" s="2" customFormat="1" ht="15">
      <c r="A29" s="17">
        <v>2</v>
      </c>
      <c r="B29" s="18" t="s">
        <v>20</v>
      </c>
      <c r="C29" s="19">
        <v>5243</v>
      </c>
      <c r="D29" s="20">
        <v>246179.726</v>
      </c>
      <c r="E29" s="19">
        <v>13877</v>
      </c>
      <c r="F29" s="21">
        <v>1</v>
      </c>
      <c r="G29" s="21">
        <v>10804</v>
      </c>
      <c r="H29" s="22">
        <v>429</v>
      </c>
      <c r="I29" s="22">
        <v>0</v>
      </c>
      <c r="J29" s="22">
        <v>0</v>
      </c>
      <c r="K29" s="22">
        <v>0</v>
      </c>
      <c r="L29" s="24"/>
      <c r="M29" s="31">
        <v>1554875.25</v>
      </c>
      <c r="N29" s="32">
        <v>5792256.18</v>
      </c>
      <c r="O29" s="25">
        <f aca="true" t="shared" si="12" ref="O29:O42">(F29*10.15+G29*15.19+H29*25.98+I29*11.17+J29*5.08+K29*1.98)*6</f>
        <v>1051609.98</v>
      </c>
      <c r="P29" s="227">
        <v>15443054.718</v>
      </c>
      <c r="Q29" s="33">
        <f t="shared" si="9"/>
        <v>16494664.698</v>
      </c>
      <c r="R29" s="28">
        <f t="shared" si="10"/>
        <v>3146.0356090024798</v>
      </c>
      <c r="S29" s="29">
        <f t="shared" si="11"/>
        <v>46.95398168987221</v>
      </c>
    </row>
    <row r="30" spans="1:19" s="2" customFormat="1" ht="15">
      <c r="A30" s="17">
        <v>3</v>
      </c>
      <c r="B30" s="18" t="s">
        <v>21</v>
      </c>
      <c r="C30" s="23">
        <v>5175</v>
      </c>
      <c r="D30" s="35">
        <v>410306.57</v>
      </c>
      <c r="E30" s="19">
        <v>26355</v>
      </c>
      <c r="F30" s="21"/>
      <c r="G30" s="22">
        <v>19832</v>
      </c>
      <c r="H30" s="22">
        <v>902</v>
      </c>
      <c r="I30" s="22">
        <v>291</v>
      </c>
      <c r="J30" s="22">
        <v>1</v>
      </c>
      <c r="K30" s="22"/>
      <c r="L30" s="24"/>
      <c r="M30" s="31">
        <v>4222996.864</v>
      </c>
      <c r="N30" s="32">
        <v>15729915.06</v>
      </c>
      <c r="O30" s="25">
        <f t="shared" si="12"/>
        <v>1967625.54</v>
      </c>
      <c r="P30" s="26">
        <f aca="true" t="shared" si="13" ref="P30:P40">(D30*15.58)*6+O30</f>
        <v>40323083.7036</v>
      </c>
      <c r="Q30" s="27">
        <f t="shared" si="9"/>
        <v>42290709.243599996</v>
      </c>
      <c r="R30" s="28">
        <f t="shared" si="10"/>
        <v>8172.117728231883</v>
      </c>
      <c r="S30" s="29">
        <f t="shared" si="11"/>
        <v>79.28629371980676</v>
      </c>
    </row>
    <row r="31" spans="1:19" s="30" customFormat="1" ht="15">
      <c r="A31" s="17">
        <v>4</v>
      </c>
      <c r="B31" s="18" t="s">
        <v>22</v>
      </c>
      <c r="C31" s="19">
        <v>10153</v>
      </c>
      <c r="D31" s="20">
        <v>673399.68</v>
      </c>
      <c r="E31" s="19">
        <v>43780</v>
      </c>
      <c r="F31" s="21"/>
      <c r="G31" s="21">
        <v>37885</v>
      </c>
      <c r="H31" s="22">
        <v>2153</v>
      </c>
      <c r="I31" s="22">
        <v>623</v>
      </c>
      <c r="J31" s="22"/>
      <c r="K31" s="40"/>
      <c r="L31" s="24"/>
      <c r="M31" s="31">
        <v>8837012.854</v>
      </c>
      <c r="N31" s="32">
        <v>32913463.02</v>
      </c>
      <c r="O31" s="26">
        <f t="shared" si="12"/>
        <v>3830202.000000001</v>
      </c>
      <c r="P31" s="26">
        <f t="shared" si="13"/>
        <v>66779604.08640001</v>
      </c>
      <c r="Q31" s="27">
        <f t="shared" si="9"/>
        <v>70609806.08640002</v>
      </c>
      <c r="R31" s="28">
        <f t="shared" si="10"/>
        <v>6954.575601930465</v>
      </c>
      <c r="S31" s="29">
        <f t="shared" si="11"/>
        <v>66.32519255392495</v>
      </c>
    </row>
    <row r="32" spans="1:19" s="30" customFormat="1" ht="15">
      <c r="A32" s="17">
        <v>5</v>
      </c>
      <c r="B32" s="18" t="s">
        <v>23</v>
      </c>
      <c r="C32" s="19">
        <v>14937</v>
      </c>
      <c r="D32" s="20">
        <v>962894.84</v>
      </c>
      <c r="E32" s="19">
        <v>61375</v>
      </c>
      <c r="F32" s="21"/>
      <c r="G32" s="21">
        <v>55854</v>
      </c>
      <c r="H32" s="22">
        <v>670</v>
      </c>
      <c r="I32" s="41"/>
      <c r="J32" s="41"/>
      <c r="K32" s="41"/>
      <c r="L32" s="24"/>
      <c r="M32" s="42">
        <v>12711630.466</v>
      </c>
      <c r="N32" s="43">
        <v>47572396.78</v>
      </c>
      <c r="O32" s="25">
        <f>(F32*10.15+G32*15.19+H32*25.98+I32*11.17+J32*5.08+K32*1.98)*6</f>
        <v>5194973.16</v>
      </c>
      <c r="P32" s="25">
        <f t="shared" si="13"/>
        <v>95206382.8032</v>
      </c>
      <c r="Q32" s="33">
        <f t="shared" si="9"/>
        <v>100401355.9632</v>
      </c>
      <c r="R32" s="44">
        <f t="shared" si="10"/>
        <v>6721.65468053826</v>
      </c>
      <c r="S32" s="29">
        <f t="shared" si="11"/>
        <v>64.46373702885452</v>
      </c>
    </row>
    <row r="33" spans="1:19" s="30" customFormat="1" ht="15">
      <c r="A33" s="17">
        <v>6</v>
      </c>
      <c r="B33" s="18" t="s">
        <v>24</v>
      </c>
      <c r="C33" s="19">
        <v>8984</v>
      </c>
      <c r="D33" s="20">
        <v>638549.43</v>
      </c>
      <c r="E33" s="19">
        <v>42979</v>
      </c>
      <c r="F33" s="40">
        <v>4</v>
      </c>
      <c r="G33" s="21">
        <v>38892</v>
      </c>
      <c r="H33" s="22"/>
      <c r="I33" s="22"/>
      <c r="J33" s="22"/>
      <c r="K33" s="22"/>
      <c r="L33" s="24"/>
      <c r="M33" s="45">
        <v>8512636.667</v>
      </c>
      <c r="N33" s="46">
        <v>31716587.82</v>
      </c>
      <c r="O33" s="25">
        <f>(F33*10.15+G33*15.19+H33*25.98+I33*11.17+J33*5.08+K33*1.98)*6</f>
        <v>3544860.4799999995</v>
      </c>
      <c r="P33" s="25">
        <f t="shared" si="13"/>
        <v>63236461.196399994</v>
      </c>
      <c r="Q33" s="33">
        <f t="shared" si="9"/>
        <v>66781321.67639999</v>
      </c>
      <c r="R33" s="44">
        <f t="shared" si="10"/>
        <v>7433.361718210151</v>
      </c>
      <c r="S33" s="47">
        <f t="shared" si="11"/>
        <v>71.07629452359751</v>
      </c>
    </row>
    <row r="34" spans="1:19" s="30" customFormat="1" ht="15">
      <c r="A34" s="17">
        <v>7</v>
      </c>
      <c r="B34" s="18" t="s">
        <v>25</v>
      </c>
      <c r="C34" s="19">
        <v>3758</v>
      </c>
      <c r="D34" s="48">
        <v>260089.29</v>
      </c>
      <c r="E34" s="21">
        <v>15889</v>
      </c>
      <c r="F34" s="22">
        <v>2</v>
      </c>
      <c r="G34" s="22">
        <v>10095</v>
      </c>
      <c r="H34" s="22">
        <v>2687</v>
      </c>
      <c r="I34" s="22">
        <v>223</v>
      </c>
      <c r="J34" s="22"/>
      <c r="K34" s="22"/>
      <c r="L34" s="49"/>
      <c r="M34" s="31">
        <v>2785899.491</v>
      </c>
      <c r="N34" s="32">
        <v>10378981.46</v>
      </c>
      <c r="O34" s="337">
        <f t="shared" si="12"/>
        <v>1353975.1199999999</v>
      </c>
      <c r="P34" s="25">
        <f t="shared" si="13"/>
        <v>25667121.9492</v>
      </c>
      <c r="Q34" s="33">
        <f t="shared" si="9"/>
        <v>27021097.0692</v>
      </c>
      <c r="R34" s="44">
        <f t="shared" si="10"/>
        <v>7190.286607025014</v>
      </c>
      <c r="S34" s="47">
        <f t="shared" si="11"/>
        <v>69.20949707291112</v>
      </c>
    </row>
    <row r="35" spans="1:19" s="30" customFormat="1" ht="15">
      <c r="A35" s="17">
        <v>8</v>
      </c>
      <c r="B35" s="18" t="s">
        <v>26</v>
      </c>
      <c r="C35" s="19">
        <v>3088</v>
      </c>
      <c r="D35" s="20">
        <v>140585.26</v>
      </c>
      <c r="E35" s="19">
        <v>9811</v>
      </c>
      <c r="F35" s="21"/>
      <c r="G35" s="21">
        <v>7092</v>
      </c>
      <c r="H35" s="22">
        <v>1278</v>
      </c>
      <c r="I35" s="22">
        <v>197</v>
      </c>
      <c r="J35" s="22"/>
      <c r="K35" s="22">
        <v>7</v>
      </c>
      <c r="L35" s="24"/>
      <c r="M35" s="31">
        <v>1394949.176</v>
      </c>
      <c r="N35" s="32">
        <v>5193358.12</v>
      </c>
      <c r="O35" s="25">
        <f t="shared" si="12"/>
        <v>858865.6199999998</v>
      </c>
      <c r="P35" s="25">
        <f t="shared" si="13"/>
        <v>14000775.7248</v>
      </c>
      <c r="Q35" s="33">
        <f t="shared" si="9"/>
        <v>14859641.3448</v>
      </c>
      <c r="R35" s="50">
        <f t="shared" si="10"/>
        <v>4812.060020984456</v>
      </c>
      <c r="S35" s="51">
        <f t="shared" si="11"/>
        <v>45.526314766839384</v>
      </c>
    </row>
    <row r="36" spans="1:19" s="30" customFormat="1" ht="15">
      <c r="A36" s="17">
        <v>9</v>
      </c>
      <c r="B36" s="18" t="s">
        <v>27</v>
      </c>
      <c r="C36" s="19">
        <v>3523</v>
      </c>
      <c r="D36" s="20">
        <v>202056</v>
      </c>
      <c r="E36" s="19">
        <v>15893</v>
      </c>
      <c r="F36" s="21">
        <v>0</v>
      </c>
      <c r="G36" s="21">
        <v>11859</v>
      </c>
      <c r="H36" s="23">
        <v>4</v>
      </c>
      <c r="I36" s="23">
        <v>685</v>
      </c>
      <c r="J36" s="23"/>
      <c r="K36" s="23"/>
      <c r="L36" s="24"/>
      <c r="M36" s="31">
        <v>2193271.129</v>
      </c>
      <c r="N36" s="32">
        <v>8171914.35</v>
      </c>
      <c r="O36" s="25">
        <f>(F36*10.15+G36*15.19+H36*25.98+I36*11.17+J36*5.08+K36*1.98)*6</f>
        <v>1127361.48</v>
      </c>
      <c r="P36" s="25">
        <f t="shared" si="13"/>
        <v>20015556.36</v>
      </c>
      <c r="Q36" s="33">
        <f t="shared" si="9"/>
        <v>21142917.84</v>
      </c>
      <c r="R36" s="52">
        <f t="shared" si="10"/>
        <v>6001.39592392847</v>
      </c>
      <c r="S36" s="47">
        <f t="shared" si="11"/>
        <v>57.353391995458416</v>
      </c>
    </row>
    <row r="37" spans="1:19" s="30" customFormat="1" ht="15">
      <c r="A37" s="17">
        <v>10</v>
      </c>
      <c r="B37" s="18" t="s">
        <v>28</v>
      </c>
      <c r="C37" s="19">
        <v>1284</v>
      </c>
      <c r="D37" s="20">
        <v>81274.5</v>
      </c>
      <c r="E37" s="19">
        <v>4838</v>
      </c>
      <c r="F37" s="21"/>
      <c r="G37" s="21">
        <v>3009</v>
      </c>
      <c r="H37" s="22">
        <v>629</v>
      </c>
      <c r="I37" s="22">
        <v>101</v>
      </c>
      <c r="J37" s="22"/>
      <c r="K37" s="22"/>
      <c r="L37" s="24"/>
      <c r="M37" s="31">
        <v>488908.445</v>
      </c>
      <c r="N37" s="32">
        <v>921033.42</v>
      </c>
      <c r="O37" s="25">
        <f>(F37*10.15+G37*15.19+H37*25.98+I37*11.17+J37*5.08+K37*1.98)*6</f>
        <v>379057.8</v>
      </c>
      <c r="P37" s="25">
        <f>(D37*15.58)*6+O37</f>
        <v>7976598.06</v>
      </c>
      <c r="Q37" s="33">
        <f t="shared" si="9"/>
        <v>8355655.859999999</v>
      </c>
      <c r="R37" s="50">
        <f t="shared" si="10"/>
        <v>6507.520140186915</v>
      </c>
      <c r="S37" s="51">
        <f t="shared" si="11"/>
        <v>63.29789719626168</v>
      </c>
    </row>
    <row r="38" spans="1:19" s="30" customFormat="1" ht="15">
      <c r="A38" s="17">
        <v>11</v>
      </c>
      <c r="B38" s="18" t="s">
        <v>29</v>
      </c>
      <c r="C38" s="19">
        <v>12201</v>
      </c>
      <c r="D38" s="54">
        <v>907221.5599999999</v>
      </c>
      <c r="E38" s="19">
        <v>51123</v>
      </c>
      <c r="F38" s="21">
        <v>0</v>
      </c>
      <c r="G38" s="21">
        <v>49552</v>
      </c>
      <c r="H38" s="22">
        <v>61</v>
      </c>
      <c r="I38" s="22">
        <v>0</v>
      </c>
      <c r="J38" s="22">
        <v>0</v>
      </c>
      <c r="K38" s="22">
        <v>0</v>
      </c>
      <c r="L38" s="24"/>
      <c r="M38" s="31">
        <v>14354643.886</v>
      </c>
      <c r="N38" s="32">
        <v>53615211.980000004</v>
      </c>
      <c r="O38" s="25">
        <f>(F38*10.15+G38*15.19+H38*25.98+I38*11.17+J38*5.08+K38*1.98)*6</f>
        <v>4525677.96</v>
      </c>
      <c r="P38" s="26">
        <f t="shared" si="13"/>
        <v>89332749.3888</v>
      </c>
      <c r="Q38" s="27">
        <f t="shared" si="9"/>
        <v>93858427.34879999</v>
      </c>
      <c r="R38" s="28">
        <f t="shared" si="10"/>
        <v>7692.683169313989</v>
      </c>
      <c r="S38" s="29">
        <f t="shared" si="11"/>
        <v>74.35632816982213</v>
      </c>
    </row>
    <row r="39" spans="1:19" s="30" customFormat="1" ht="15">
      <c r="A39" s="17">
        <v>12</v>
      </c>
      <c r="B39" s="18" t="s">
        <v>30</v>
      </c>
      <c r="C39" s="55">
        <v>4196</v>
      </c>
      <c r="D39" s="54">
        <v>278526.22</v>
      </c>
      <c r="E39" s="19">
        <v>18474</v>
      </c>
      <c r="F39" s="21"/>
      <c r="G39" s="56">
        <v>15517</v>
      </c>
      <c r="H39" s="22">
        <v>253</v>
      </c>
      <c r="I39" s="22">
        <v>15</v>
      </c>
      <c r="J39" s="22"/>
      <c r="K39" s="22"/>
      <c r="L39" s="24"/>
      <c r="M39" s="31">
        <v>2559297.56</v>
      </c>
      <c r="N39" s="32">
        <v>9531088.76</v>
      </c>
      <c r="O39" s="25">
        <f>(F39*10.15+G39*15.19+H39*25.98+I39*11.17+J39*5.08+K39*1.98)*6</f>
        <v>1454662.3199999998</v>
      </c>
      <c r="P39" s="26">
        <f t="shared" si="13"/>
        <v>27491293.365599997</v>
      </c>
      <c r="Q39" s="27">
        <f t="shared" si="9"/>
        <v>28945955.685599998</v>
      </c>
      <c r="R39" s="44">
        <f t="shared" si="10"/>
        <v>6898.464176739752</v>
      </c>
      <c r="S39" s="47">
        <f t="shared" si="11"/>
        <v>66.37898474737845</v>
      </c>
    </row>
    <row r="40" spans="1:19" s="30" customFormat="1" ht="15">
      <c r="A40" s="17">
        <v>13</v>
      </c>
      <c r="B40" s="18" t="s">
        <v>31</v>
      </c>
      <c r="C40" s="55">
        <v>10228</v>
      </c>
      <c r="D40" s="263">
        <v>791576.03</v>
      </c>
      <c r="E40" s="19">
        <v>48672</v>
      </c>
      <c r="F40" s="21">
        <v>213</v>
      </c>
      <c r="G40" s="56">
        <v>44429</v>
      </c>
      <c r="H40" s="22">
        <v>678</v>
      </c>
      <c r="I40" s="22">
        <v>1</v>
      </c>
      <c r="J40" s="22"/>
      <c r="K40" s="22"/>
      <c r="L40" s="24"/>
      <c r="M40" s="57">
        <v>10504115.159</v>
      </c>
      <c r="N40" s="58">
        <v>39140464.09</v>
      </c>
      <c r="O40" s="25">
        <f t="shared" si="12"/>
        <v>4167984.42</v>
      </c>
      <c r="P40" s="25">
        <f t="shared" si="13"/>
        <v>78164511.7044</v>
      </c>
      <c r="Q40" s="33">
        <f>O40+P40</f>
        <v>82332496.1244</v>
      </c>
      <c r="R40" s="53">
        <f t="shared" si="10"/>
        <v>8049.716085686352</v>
      </c>
      <c r="S40" s="59">
        <f t="shared" si="11"/>
        <v>77.39304165037153</v>
      </c>
    </row>
    <row r="41" spans="1:19" s="2" customFormat="1" ht="15">
      <c r="A41" s="17">
        <v>14</v>
      </c>
      <c r="B41" s="18" t="s">
        <v>32</v>
      </c>
      <c r="C41" s="55">
        <v>254</v>
      </c>
      <c r="D41" s="54">
        <v>20707.42</v>
      </c>
      <c r="E41" s="19">
        <v>883</v>
      </c>
      <c r="F41" s="21"/>
      <c r="G41" s="56">
        <v>820</v>
      </c>
      <c r="H41" s="22">
        <v>6</v>
      </c>
      <c r="I41" s="22"/>
      <c r="J41" s="22"/>
      <c r="K41" s="22"/>
      <c r="L41" s="24"/>
      <c r="M41" s="31">
        <v>144812.986</v>
      </c>
      <c r="N41" s="58">
        <v>542062.81</v>
      </c>
      <c r="O41" s="25">
        <f t="shared" si="12"/>
        <v>75670.07999999999</v>
      </c>
      <c r="P41" s="26">
        <f>(D41*15.58)*6+O41</f>
        <v>2011399.7015999998</v>
      </c>
      <c r="Q41" s="314">
        <f>O41+P41</f>
        <v>2087069.7815999999</v>
      </c>
      <c r="R41" s="44">
        <f t="shared" si="10"/>
        <v>8216.810163779526</v>
      </c>
      <c r="S41" s="47">
        <f t="shared" si="11"/>
        <v>81.52527559055117</v>
      </c>
    </row>
    <row r="42" spans="1:19" s="2" customFormat="1" ht="15">
      <c r="A42" s="17">
        <v>15</v>
      </c>
      <c r="B42" s="18" t="s">
        <v>33</v>
      </c>
      <c r="C42" s="22">
        <v>299</v>
      </c>
      <c r="D42" s="60">
        <v>16413.51</v>
      </c>
      <c r="E42" s="19">
        <v>1202</v>
      </c>
      <c r="F42" s="21"/>
      <c r="G42" s="22">
        <v>963</v>
      </c>
      <c r="H42" s="56">
        <v>20</v>
      </c>
      <c r="I42" s="56">
        <v>10</v>
      </c>
      <c r="J42" s="56"/>
      <c r="K42" s="56"/>
      <c r="L42" s="24"/>
      <c r="M42" s="31">
        <v>130232.082</v>
      </c>
      <c r="N42" s="32">
        <v>488916.25</v>
      </c>
      <c r="O42" s="25">
        <f t="shared" si="12"/>
        <v>91555.62</v>
      </c>
      <c r="P42" s="25">
        <f>(D42*15.58)*6+O42</f>
        <v>1625890.5348</v>
      </c>
      <c r="Q42" s="33">
        <f t="shared" si="9"/>
        <v>1717446.1548000001</v>
      </c>
      <c r="R42" s="28">
        <f t="shared" si="10"/>
        <v>5743.9670729097</v>
      </c>
      <c r="S42" s="51">
        <f t="shared" si="11"/>
        <v>54.89468227424749</v>
      </c>
    </row>
    <row r="43" spans="1:19" s="2" customFormat="1" ht="15">
      <c r="A43" s="61"/>
      <c r="B43" s="62" t="s">
        <v>34</v>
      </c>
      <c r="C43" s="63">
        <f>SUM(C28:C42)</f>
        <v>137169</v>
      </c>
      <c r="D43" s="64">
        <f aca="true" t="shared" si="14" ref="D43:L43">SUM(D28:D42)</f>
        <v>8331958.645999999</v>
      </c>
      <c r="E43" s="63">
        <f t="shared" si="14"/>
        <v>473396</v>
      </c>
      <c r="F43" s="63">
        <f t="shared" si="14"/>
        <v>465</v>
      </c>
      <c r="G43" s="63">
        <f t="shared" si="14"/>
        <v>405655</v>
      </c>
      <c r="H43" s="63">
        <f t="shared" si="14"/>
        <v>28963</v>
      </c>
      <c r="I43" s="63">
        <f t="shared" si="14"/>
        <v>2146</v>
      </c>
      <c r="J43" s="63">
        <f t="shared" si="14"/>
        <v>1</v>
      </c>
      <c r="K43" s="63">
        <f t="shared" si="14"/>
        <v>7</v>
      </c>
      <c r="L43" s="63">
        <f t="shared" si="14"/>
        <v>0</v>
      </c>
      <c r="M43" s="65">
        <f>SUM(M28:M42)</f>
        <v>78736997.93699999</v>
      </c>
      <c r="N43" s="64">
        <f>SUM(N28:N42)</f>
        <v>292773842.74999994</v>
      </c>
      <c r="O43" s="66">
        <f>SUM(O28:O42)</f>
        <v>41658406.2</v>
      </c>
      <c r="P43" s="66">
        <f>SUM(P28:P42)</f>
        <v>811908464.3796002</v>
      </c>
      <c r="Q43" s="66">
        <f>SUM(Q28:Q42)</f>
        <v>853566870.5796002</v>
      </c>
      <c r="R43" s="64">
        <f t="shared" si="10"/>
        <v>6222.738888375655</v>
      </c>
      <c r="S43" s="64">
        <f t="shared" si="11"/>
        <v>60.74228612879002</v>
      </c>
    </row>
    <row r="44" spans="2:21" s="2" customFormat="1" ht="18.75">
      <c r="B44" s="140" t="s">
        <v>44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316"/>
      <c r="N44" s="316"/>
      <c r="O44" s="317"/>
      <c r="P44" s="317"/>
      <c r="Q44" s="317"/>
      <c r="R44" s="317"/>
      <c r="S44" s="317"/>
      <c r="U44" s="2">
        <v>3</v>
      </c>
    </row>
    <row r="45" spans="1:19" s="2" customFormat="1" ht="30" customHeight="1">
      <c r="A45" s="666" t="s">
        <v>1</v>
      </c>
      <c r="B45" s="663" t="s">
        <v>2</v>
      </c>
      <c r="C45" s="664" t="s">
        <v>3</v>
      </c>
      <c r="D45" s="667" t="s">
        <v>4</v>
      </c>
      <c r="E45" s="333"/>
      <c r="F45" s="663" t="s">
        <v>5</v>
      </c>
      <c r="G45" s="663"/>
      <c r="H45" s="663"/>
      <c r="I45" s="668" t="s">
        <v>6</v>
      </c>
      <c r="J45" s="668" t="s">
        <v>7</v>
      </c>
      <c r="K45" s="668" t="s">
        <v>8</v>
      </c>
      <c r="L45" s="669" t="s">
        <v>9</v>
      </c>
      <c r="M45" s="670"/>
      <c r="N45" s="671"/>
      <c r="O45" s="662" t="s">
        <v>35</v>
      </c>
      <c r="P45" s="662"/>
      <c r="Q45" s="663" t="s">
        <v>10</v>
      </c>
      <c r="R45" s="664" t="s">
        <v>38</v>
      </c>
      <c r="S45" s="663" t="s">
        <v>11</v>
      </c>
    </row>
    <row r="46" spans="1:19" s="2" customFormat="1" ht="24">
      <c r="A46" s="666"/>
      <c r="B46" s="663"/>
      <c r="C46" s="665"/>
      <c r="D46" s="667"/>
      <c r="E46" s="333" t="s">
        <v>36</v>
      </c>
      <c r="F46" s="333" t="s">
        <v>12</v>
      </c>
      <c r="G46" s="333" t="s">
        <v>13</v>
      </c>
      <c r="H46" s="333" t="s">
        <v>14</v>
      </c>
      <c r="I46" s="668"/>
      <c r="J46" s="668"/>
      <c r="K46" s="668"/>
      <c r="L46" s="334" t="s">
        <v>15</v>
      </c>
      <c r="M46" s="320" t="s">
        <v>16</v>
      </c>
      <c r="N46" s="320" t="s">
        <v>37</v>
      </c>
      <c r="O46" s="333" t="s">
        <v>17</v>
      </c>
      <c r="P46" s="333" t="s">
        <v>18</v>
      </c>
      <c r="Q46" s="663"/>
      <c r="R46" s="665"/>
      <c r="S46" s="663"/>
    </row>
    <row r="47" spans="1:19" s="154" customFormat="1" ht="15">
      <c r="A47" s="321">
        <v>1</v>
      </c>
      <c r="B47" s="321">
        <v>2</v>
      </c>
      <c r="C47" s="321">
        <v>3</v>
      </c>
      <c r="D47" s="322">
        <v>4</v>
      </c>
      <c r="E47" s="322">
        <v>5</v>
      </c>
      <c r="F47" s="322">
        <v>6</v>
      </c>
      <c r="G47" s="322">
        <v>7</v>
      </c>
      <c r="H47" s="322">
        <v>8</v>
      </c>
      <c r="I47" s="322">
        <v>9</v>
      </c>
      <c r="J47" s="322">
        <v>10</v>
      </c>
      <c r="K47" s="322">
        <v>11</v>
      </c>
      <c r="L47" s="322">
        <v>12</v>
      </c>
      <c r="M47" s="322">
        <v>13</v>
      </c>
      <c r="N47" s="323"/>
      <c r="O47" s="321">
        <v>14</v>
      </c>
      <c r="P47" s="321">
        <v>15</v>
      </c>
      <c r="Q47" s="321">
        <v>16</v>
      </c>
      <c r="R47" s="321">
        <v>17</v>
      </c>
      <c r="S47" s="321">
        <v>18</v>
      </c>
    </row>
    <row r="48" spans="1:19" s="30" customFormat="1" ht="15">
      <c r="A48" s="17">
        <v>1</v>
      </c>
      <c r="B48" s="18" t="s">
        <v>19</v>
      </c>
      <c r="C48" s="19">
        <v>23915</v>
      </c>
      <c r="D48" s="20">
        <v>2877232.72</v>
      </c>
      <c r="E48" s="19">
        <v>86705</v>
      </c>
      <c r="F48" s="21"/>
      <c r="G48" s="21">
        <v>48875</v>
      </c>
      <c r="H48" s="22">
        <v>37830</v>
      </c>
      <c r="I48" s="23"/>
      <c r="J48" s="23"/>
      <c r="K48" s="23"/>
      <c r="L48" s="24">
        <f aca="true" t="shared" si="15" ref="L48:L54">C48</f>
        <v>23915</v>
      </c>
      <c r="M48" s="241">
        <v>11971813.193</v>
      </c>
      <c r="N48" s="242">
        <v>44586160.77</v>
      </c>
      <c r="O48" s="25">
        <f aca="true" t="shared" si="16" ref="O48:O61">(F48*10.15+G48*15.19+H48*25.98+I48*11.17+J48*5.08+K48*1.98)*6</f>
        <v>10351407.899999999</v>
      </c>
      <c r="P48" s="26">
        <f>(D48*15.58)*6+O48</f>
        <v>279315122.56560004</v>
      </c>
      <c r="Q48" s="27">
        <f>O48+P48</f>
        <v>289666530.4656</v>
      </c>
      <c r="R48" s="28">
        <f aca="true" t="shared" si="17" ref="R48:R63">Q48/C48</f>
        <v>12112.336628291867</v>
      </c>
      <c r="S48" s="29">
        <f aca="true" t="shared" si="18" ref="S48:S63">D48/C48</f>
        <v>120.31079740748486</v>
      </c>
    </row>
    <row r="49" spans="1:19" s="30" customFormat="1" ht="15">
      <c r="A49" s="17">
        <v>2</v>
      </c>
      <c r="B49" s="18" t="s">
        <v>20</v>
      </c>
      <c r="C49" s="19">
        <v>5451</v>
      </c>
      <c r="D49" s="20">
        <v>523026.21</v>
      </c>
      <c r="E49" s="19">
        <v>20759</v>
      </c>
      <c r="F49" s="21"/>
      <c r="G49" s="21">
        <v>19661</v>
      </c>
      <c r="H49" s="22">
        <v>945</v>
      </c>
      <c r="I49" s="22">
        <v>0</v>
      </c>
      <c r="J49" s="22">
        <v>0</v>
      </c>
      <c r="K49" s="22">
        <v>0</v>
      </c>
      <c r="L49" s="24">
        <f t="shared" si="15"/>
        <v>5451</v>
      </c>
      <c r="M49" s="31">
        <v>3127555.26</v>
      </c>
      <c r="N49" s="32">
        <v>11592431.34</v>
      </c>
      <c r="O49" s="25">
        <f t="shared" si="16"/>
        <v>1939210.1399999997</v>
      </c>
      <c r="P49" s="227">
        <v>50831700.251</v>
      </c>
      <c r="Q49" s="33">
        <f>O49+P49</f>
        <v>52770910.391</v>
      </c>
      <c r="R49" s="28">
        <f t="shared" si="17"/>
        <v>9680.95952871033</v>
      </c>
      <c r="S49" s="29">
        <f t="shared" si="18"/>
        <v>95.95050632911392</v>
      </c>
    </row>
    <row r="50" spans="1:19" s="30" customFormat="1" ht="15">
      <c r="A50" s="17">
        <v>3</v>
      </c>
      <c r="B50" s="18" t="s">
        <v>21</v>
      </c>
      <c r="C50" s="23">
        <v>9003</v>
      </c>
      <c r="D50" s="35">
        <v>1075777.34</v>
      </c>
      <c r="E50" s="19">
        <v>44113</v>
      </c>
      <c r="F50" s="21"/>
      <c r="G50" s="22">
        <v>38302</v>
      </c>
      <c r="H50" s="22">
        <v>5432</v>
      </c>
      <c r="I50" s="22">
        <v>720</v>
      </c>
      <c r="J50" s="22"/>
      <c r="K50" s="22">
        <v>15</v>
      </c>
      <c r="L50" s="24">
        <f t="shared" si="15"/>
        <v>9003</v>
      </c>
      <c r="M50" s="31">
        <v>6220906.214</v>
      </c>
      <c r="N50" s="32">
        <v>23176364.82</v>
      </c>
      <c r="O50" s="25">
        <f t="shared" si="16"/>
        <v>4386017.04</v>
      </c>
      <c r="P50" s="26">
        <f>(D50*15.58)*6+O50</f>
        <v>104949682.78320001</v>
      </c>
      <c r="Q50" s="27">
        <f>O50+P50</f>
        <v>109335699.82320002</v>
      </c>
      <c r="R50" s="28">
        <f t="shared" si="17"/>
        <v>12144.36297047651</v>
      </c>
      <c r="S50" s="29">
        <f t="shared" si="18"/>
        <v>119.49098522714651</v>
      </c>
    </row>
    <row r="51" spans="1:19" s="30" customFormat="1" ht="15">
      <c r="A51" s="17">
        <v>4</v>
      </c>
      <c r="B51" s="18" t="s">
        <v>22</v>
      </c>
      <c r="C51" s="19">
        <v>15287</v>
      </c>
      <c r="D51" s="20">
        <v>1801967.89</v>
      </c>
      <c r="E51" s="19">
        <v>74152</v>
      </c>
      <c r="F51" s="21"/>
      <c r="G51" s="21">
        <v>62110</v>
      </c>
      <c r="H51" s="22">
        <v>10885</v>
      </c>
      <c r="I51" s="22">
        <v>1191</v>
      </c>
      <c r="J51" s="22"/>
      <c r="K51" s="40"/>
      <c r="L51" s="24">
        <f t="shared" si="15"/>
        <v>15287</v>
      </c>
      <c r="M51" s="31">
        <v>10356615.98</v>
      </c>
      <c r="N51" s="32">
        <v>38523967.98</v>
      </c>
      <c r="O51" s="26">
        <f t="shared" si="16"/>
        <v>7437280.02</v>
      </c>
      <c r="P51" s="26">
        <f aca="true" t="shared" si="19" ref="P51:P62">(D51*15.58)*6+O51</f>
        <v>175885238.3772</v>
      </c>
      <c r="Q51" s="27">
        <f aca="true" t="shared" si="20" ref="Q51:Q62">O51+P51</f>
        <v>183322518.39720002</v>
      </c>
      <c r="R51" s="28">
        <f t="shared" si="17"/>
        <v>11992.05327384052</v>
      </c>
      <c r="S51" s="29">
        <f t="shared" si="18"/>
        <v>117.87583502322234</v>
      </c>
    </row>
    <row r="52" spans="1:19" s="30" customFormat="1" ht="15">
      <c r="A52" s="17">
        <v>5</v>
      </c>
      <c r="B52" s="18" t="s">
        <v>23</v>
      </c>
      <c r="C52" s="19">
        <v>18003</v>
      </c>
      <c r="D52" s="20">
        <v>1962343.44</v>
      </c>
      <c r="E52" s="19">
        <v>82867</v>
      </c>
      <c r="F52" s="21">
        <v>6</v>
      </c>
      <c r="G52" s="21">
        <v>81066</v>
      </c>
      <c r="H52" s="22">
        <v>1646</v>
      </c>
      <c r="I52" s="41"/>
      <c r="J52" s="41"/>
      <c r="K52" s="41"/>
      <c r="L52" s="24">
        <f t="shared" si="15"/>
        <v>18003</v>
      </c>
      <c r="M52" s="42">
        <v>15172062.511</v>
      </c>
      <c r="N52" s="43">
        <v>56497829.73</v>
      </c>
      <c r="O52" s="25">
        <f>(F52*10.15+G52*15.19+H52*25.98+I52*11.17+J52*5.08+K52*1.98)*6</f>
        <v>7645299.12</v>
      </c>
      <c r="P52" s="25">
        <f t="shared" si="19"/>
        <v>191085163.8912</v>
      </c>
      <c r="Q52" s="33">
        <f t="shared" si="20"/>
        <v>198730463.0112</v>
      </c>
      <c r="R52" s="44">
        <f t="shared" si="17"/>
        <v>11038.741488151974</v>
      </c>
      <c r="S52" s="29">
        <f t="shared" si="18"/>
        <v>109.00091318113647</v>
      </c>
    </row>
    <row r="53" spans="1:19" s="30" customFormat="1" ht="15">
      <c r="A53" s="17">
        <v>6</v>
      </c>
      <c r="B53" s="18" t="s">
        <v>24</v>
      </c>
      <c r="C53" s="19">
        <v>8807</v>
      </c>
      <c r="D53" s="156">
        <v>1204921.225</v>
      </c>
      <c r="E53" s="19">
        <v>48929</v>
      </c>
      <c r="F53" s="40"/>
      <c r="G53" s="21">
        <v>48530</v>
      </c>
      <c r="H53" s="22">
        <v>5</v>
      </c>
      <c r="I53" s="22"/>
      <c r="J53" s="22"/>
      <c r="K53" s="22"/>
      <c r="L53" s="24">
        <f t="shared" si="15"/>
        <v>8807</v>
      </c>
      <c r="M53" s="45">
        <v>4927364.947</v>
      </c>
      <c r="N53" s="46">
        <v>18347761.52</v>
      </c>
      <c r="O53" s="25">
        <f t="shared" si="16"/>
        <v>4423803.6</v>
      </c>
      <c r="P53" s="26">
        <f t="shared" si="19"/>
        <v>117059839.71300001</v>
      </c>
      <c r="Q53" s="33">
        <f t="shared" si="20"/>
        <v>121483643.31300001</v>
      </c>
      <c r="R53" s="44">
        <f t="shared" si="17"/>
        <v>13793.986977744977</v>
      </c>
      <c r="S53" s="47">
        <f t="shared" si="18"/>
        <v>136.81403712955606</v>
      </c>
    </row>
    <row r="54" spans="1:19" s="30" customFormat="1" ht="15">
      <c r="A54" s="17">
        <v>7</v>
      </c>
      <c r="B54" s="18" t="s">
        <v>25</v>
      </c>
      <c r="C54" s="19">
        <v>9347</v>
      </c>
      <c r="D54" s="48">
        <v>1220014.22</v>
      </c>
      <c r="E54" s="21">
        <v>43641</v>
      </c>
      <c r="F54" s="22">
        <v>3</v>
      </c>
      <c r="G54" s="22">
        <v>27397</v>
      </c>
      <c r="H54" s="22">
        <v>15811</v>
      </c>
      <c r="I54" s="22">
        <v>1340</v>
      </c>
      <c r="J54" s="22"/>
      <c r="K54" s="22"/>
      <c r="L54" s="24">
        <f t="shared" si="15"/>
        <v>9347</v>
      </c>
      <c r="M54" s="31">
        <v>5060515.322</v>
      </c>
      <c r="N54" s="32">
        <v>18857346.54</v>
      </c>
      <c r="O54" s="25">
        <f t="shared" si="16"/>
        <v>5051570.760000001</v>
      </c>
      <c r="P54" s="25">
        <f t="shared" si="19"/>
        <v>119098500.04560001</v>
      </c>
      <c r="Q54" s="33">
        <f>O54+P54</f>
        <v>124150070.80560002</v>
      </c>
      <c r="R54" s="44">
        <f t="shared" si="17"/>
        <v>13282.34415380336</v>
      </c>
      <c r="S54" s="47">
        <f t="shared" si="18"/>
        <v>130.5246838557826</v>
      </c>
    </row>
    <row r="55" spans="1:19" s="30" customFormat="1" ht="15">
      <c r="A55" s="17">
        <v>8</v>
      </c>
      <c r="B55" s="18" t="s">
        <v>26</v>
      </c>
      <c r="C55" s="19">
        <v>8697</v>
      </c>
      <c r="D55" s="156">
        <v>715965.317</v>
      </c>
      <c r="E55" s="19">
        <v>37602</v>
      </c>
      <c r="F55" s="21">
        <v>6</v>
      </c>
      <c r="G55" s="21">
        <v>24643</v>
      </c>
      <c r="H55" s="22">
        <v>11793</v>
      </c>
      <c r="I55" s="22">
        <v>1325</v>
      </c>
      <c r="J55" s="22"/>
      <c r="K55" s="22">
        <v>93</v>
      </c>
      <c r="L55" s="24">
        <f>C55</f>
        <v>8697</v>
      </c>
      <c r="M55" s="31">
        <v>3131429.772</v>
      </c>
      <c r="N55" s="32">
        <v>11674680.17</v>
      </c>
      <c r="O55" s="25">
        <f t="shared" si="16"/>
        <v>4174527.5999999996</v>
      </c>
      <c r="P55" s="25">
        <f t="shared" si="19"/>
        <v>71102965.43315999</v>
      </c>
      <c r="Q55" s="33">
        <f t="shared" si="20"/>
        <v>75277493.03315999</v>
      </c>
      <c r="R55" s="50">
        <f t="shared" si="17"/>
        <v>8655.570085450154</v>
      </c>
      <c r="S55" s="51">
        <f t="shared" si="18"/>
        <v>82.3232513510406</v>
      </c>
    </row>
    <row r="56" spans="1:19" s="30" customFormat="1" ht="15">
      <c r="A56" s="17">
        <v>9</v>
      </c>
      <c r="B56" s="18" t="s">
        <v>27</v>
      </c>
      <c r="C56" s="19">
        <v>4674</v>
      </c>
      <c r="D56" s="20">
        <v>427460.5</v>
      </c>
      <c r="E56" s="19">
        <v>23138</v>
      </c>
      <c r="F56" s="21"/>
      <c r="G56" s="21">
        <v>23102</v>
      </c>
      <c r="H56" s="23"/>
      <c r="I56" s="23">
        <v>1715</v>
      </c>
      <c r="J56" s="23"/>
      <c r="K56" s="23"/>
      <c r="L56" s="24">
        <f aca="true" t="shared" si="21" ref="L56:L62">C56</f>
        <v>4674</v>
      </c>
      <c r="M56" s="31">
        <v>4148841.844</v>
      </c>
      <c r="N56" s="32">
        <v>15450758.95</v>
      </c>
      <c r="O56" s="25">
        <f>(F56*10.15+G56*15.19+H56*25.98+I56*11.17+J56*5.08+K56*1.98)*6</f>
        <v>2220455.58</v>
      </c>
      <c r="P56" s="25">
        <f>(D56*15.58)*6+O56</f>
        <v>42179463.12</v>
      </c>
      <c r="Q56" s="33">
        <f t="shared" si="20"/>
        <v>44399918.699999996</v>
      </c>
      <c r="R56" s="52">
        <f t="shared" si="17"/>
        <v>9499.340757381256</v>
      </c>
      <c r="S56" s="47">
        <f t="shared" si="18"/>
        <v>91.45496362858366</v>
      </c>
    </row>
    <row r="57" spans="1:19" s="30" customFormat="1" ht="15">
      <c r="A57" s="17">
        <v>10</v>
      </c>
      <c r="B57" s="18" t="s">
        <v>28</v>
      </c>
      <c r="C57" s="19">
        <v>2971</v>
      </c>
      <c r="D57" s="20">
        <v>348516</v>
      </c>
      <c r="E57" s="19">
        <v>13722</v>
      </c>
      <c r="F57" s="21"/>
      <c r="G57" s="21">
        <v>7632</v>
      </c>
      <c r="H57" s="22">
        <v>5851</v>
      </c>
      <c r="I57" s="22">
        <v>490</v>
      </c>
      <c r="J57" s="22">
        <v>9</v>
      </c>
      <c r="K57" s="22">
        <v>3</v>
      </c>
      <c r="L57" s="24">
        <f t="shared" si="21"/>
        <v>2971</v>
      </c>
      <c r="M57" s="31">
        <v>2314870.617</v>
      </c>
      <c r="N57" s="32">
        <v>6770968.62</v>
      </c>
      <c r="O57" s="25">
        <f>(F57*10.15+G57*15.19+H57*25.98+I57*11.17+J57*5.08+K57*1.98)*6</f>
        <v>1640784.1199999996</v>
      </c>
      <c r="P57" s="25">
        <f>(D57*15.58)*6+O57</f>
        <v>34220059.8</v>
      </c>
      <c r="Q57" s="33">
        <f t="shared" si="20"/>
        <v>35860843.919999994</v>
      </c>
      <c r="R57" s="50">
        <f t="shared" si="17"/>
        <v>12070.294150117803</v>
      </c>
      <c r="S57" s="51">
        <f t="shared" si="18"/>
        <v>117.30595759003702</v>
      </c>
    </row>
    <row r="58" spans="1:19" s="30" customFormat="1" ht="15">
      <c r="A58" s="17">
        <v>11</v>
      </c>
      <c r="B58" s="18" t="s">
        <v>29</v>
      </c>
      <c r="C58" s="19">
        <v>10882</v>
      </c>
      <c r="D58" s="54">
        <v>1464638.348</v>
      </c>
      <c r="E58" s="19">
        <v>51471</v>
      </c>
      <c r="F58" s="21">
        <v>4</v>
      </c>
      <c r="G58" s="21">
        <v>51114</v>
      </c>
      <c r="H58" s="22">
        <v>187</v>
      </c>
      <c r="I58" s="22">
        <v>2</v>
      </c>
      <c r="J58" s="22"/>
      <c r="K58" s="22"/>
      <c r="L58" s="24">
        <f t="shared" si="21"/>
        <v>10882</v>
      </c>
      <c r="M58" s="31">
        <v>5831458.788</v>
      </c>
      <c r="N58" s="32">
        <v>21718129.5</v>
      </c>
      <c r="O58" s="25">
        <f>(F58*10.15+G58*15.19+H58*25.98+I58*11.17+J58*5.08+K58*1.98)*6</f>
        <v>4688057.16</v>
      </c>
      <c r="P58" s="25">
        <f>(D58*15.58)*6+O58</f>
        <v>141602449.93104</v>
      </c>
      <c r="Q58" s="33">
        <f t="shared" si="20"/>
        <v>146290507.09104</v>
      </c>
      <c r="R58" s="28">
        <f t="shared" si="17"/>
        <v>13443.347462878146</v>
      </c>
      <c r="S58" s="29">
        <f t="shared" si="18"/>
        <v>134.59275390553208</v>
      </c>
    </row>
    <row r="59" spans="1:19" s="30" customFormat="1" ht="15">
      <c r="A59" s="17">
        <v>12</v>
      </c>
      <c r="B59" s="18" t="s">
        <v>30</v>
      </c>
      <c r="C59" s="55">
        <v>8048</v>
      </c>
      <c r="D59" s="54">
        <v>830052.82</v>
      </c>
      <c r="E59" s="19">
        <v>33527</v>
      </c>
      <c r="F59" s="21"/>
      <c r="G59" s="56">
        <v>30767</v>
      </c>
      <c r="H59" s="22">
        <v>2616</v>
      </c>
      <c r="I59" s="22">
        <v>89</v>
      </c>
      <c r="J59" s="22"/>
      <c r="K59" s="22"/>
      <c r="L59" s="24">
        <f t="shared" si="21"/>
        <v>8048</v>
      </c>
      <c r="M59" s="31">
        <v>3853919.459</v>
      </c>
      <c r="N59" s="32">
        <v>14370845.98</v>
      </c>
      <c r="O59" s="25">
        <f t="shared" si="16"/>
        <v>3217851.24</v>
      </c>
      <c r="P59" s="26">
        <f t="shared" si="19"/>
        <v>80811188.8536</v>
      </c>
      <c r="Q59" s="27">
        <f t="shared" si="20"/>
        <v>84029040.09359999</v>
      </c>
      <c r="R59" s="44">
        <f t="shared" si="17"/>
        <v>10440.984107057653</v>
      </c>
      <c r="S59" s="47">
        <f t="shared" si="18"/>
        <v>103.13777584493042</v>
      </c>
    </row>
    <row r="60" spans="1:19" s="30" customFormat="1" ht="15">
      <c r="A60" s="17">
        <v>13</v>
      </c>
      <c r="B60" s="18" t="s">
        <v>31</v>
      </c>
      <c r="C60" s="55">
        <v>13867</v>
      </c>
      <c r="D60" s="54">
        <v>1795802.45</v>
      </c>
      <c r="E60" s="19">
        <v>71013</v>
      </c>
      <c r="F60" s="21">
        <v>392</v>
      </c>
      <c r="G60" s="56">
        <v>67140</v>
      </c>
      <c r="H60" s="22">
        <v>3007</v>
      </c>
      <c r="I60" s="22">
        <v>25</v>
      </c>
      <c r="J60" s="22"/>
      <c r="K60" s="22"/>
      <c r="L60" s="24">
        <f t="shared" si="21"/>
        <v>13867</v>
      </c>
      <c r="M60" s="57">
        <v>9219237.519</v>
      </c>
      <c r="N60" s="58">
        <v>34377840.34</v>
      </c>
      <c r="O60" s="25">
        <f t="shared" si="16"/>
        <v>6613419.0600000005</v>
      </c>
      <c r="P60" s="25">
        <f t="shared" si="19"/>
        <v>174485032.086</v>
      </c>
      <c r="Q60" s="33">
        <f t="shared" si="20"/>
        <v>181098451.146</v>
      </c>
      <c r="R60" s="53">
        <f t="shared" si="17"/>
        <v>13059.670523256653</v>
      </c>
      <c r="S60" s="29">
        <f t="shared" si="18"/>
        <v>129.50187134924641</v>
      </c>
    </row>
    <row r="61" spans="1:19" s="30" customFormat="1" ht="15">
      <c r="A61" s="17">
        <v>14</v>
      </c>
      <c r="B61" s="18" t="s">
        <v>32</v>
      </c>
      <c r="C61" s="55">
        <v>4544</v>
      </c>
      <c r="D61" s="54">
        <v>516193.38</v>
      </c>
      <c r="E61" s="19">
        <v>20987</v>
      </c>
      <c r="F61" s="21"/>
      <c r="G61" s="56">
        <v>20421</v>
      </c>
      <c r="H61" s="22">
        <v>230</v>
      </c>
      <c r="I61" s="22"/>
      <c r="J61" s="22"/>
      <c r="K61" s="22"/>
      <c r="L61" s="24">
        <f t="shared" si="21"/>
        <v>4544</v>
      </c>
      <c r="M61" s="31">
        <v>2244654.196</v>
      </c>
      <c r="N61" s="58">
        <v>8358215.6</v>
      </c>
      <c r="O61" s="25">
        <f t="shared" si="16"/>
        <v>1897022.34</v>
      </c>
      <c r="P61" s="26">
        <f>(D61*15.58)*6+O61</f>
        <v>50150779.5024</v>
      </c>
      <c r="Q61" s="33">
        <f t="shared" si="20"/>
        <v>52047801.84240001</v>
      </c>
      <c r="R61" s="44">
        <f t="shared" si="17"/>
        <v>11454.181743485917</v>
      </c>
      <c r="S61" s="47">
        <f t="shared" si="18"/>
        <v>113.59889524647888</v>
      </c>
    </row>
    <row r="62" spans="1:19" s="2" customFormat="1" ht="15">
      <c r="A62" s="17">
        <v>15</v>
      </c>
      <c r="B62" s="18" t="s">
        <v>33</v>
      </c>
      <c r="C62" s="22">
        <v>2056</v>
      </c>
      <c r="D62" s="60">
        <v>203344.977</v>
      </c>
      <c r="E62" s="19">
        <v>9334</v>
      </c>
      <c r="F62" s="21">
        <v>15</v>
      </c>
      <c r="G62" s="22">
        <v>8048</v>
      </c>
      <c r="H62" s="56">
        <v>720</v>
      </c>
      <c r="I62" s="56">
        <v>203</v>
      </c>
      <c r="J62" s="56"/>
      <c r="K62" s="56">
        <v>47</v>
      </c>
      <c r="L62" s="24">
        <f t="shared" si="21"/>
        <v>2056</v>
      </c>
      <c r="M62" s="31">
        <v>1237853.522</v>
      </c>
      <c r="N62" s="32">
        <v>4610332.28</v>
      </c>
      <c r="O62" s="25">
        <f>(F62*10.15+G62*15.19+H62*25.98+I62*11.17+J62*5.08+K62*1.98)*6</f>
        <v>860805.24</v>
      </c>
      <c r="P62" s="25">
        <f t="shared" si="19"/>
        <v>19869493.68996</v>
      </c>
      <c r="Q62" s="33">
        <f t="shared" si="20"/>
        <v>20730298.929959998</v>
      </c>
      <c r="R62" s="28">
        <f t="shared" si="17"/>
        <v>10082.83021885214</v>
      </c>
      <c r="S62" s="51">
        <f t="shared" si="18"/>
        <v>98.90319892996109</v>
      </c>
    </row>
    <row r="63" spans="1:19" s="2" customFormat="1" ht="15">
      <c r="A63" s="61"/>
      <c r="B63" s="62" t="s">
        <v>34</v>
      </c>
      <c r="C63" s="63">
        <f>SUM(C48:C62)</f>
        <v>145552</v>
      </c>
      <c r="D63" s="64">
        <f aca="true" t="shared" si="22" ref="D63:L63">SUM(D48:D62)</f>
        <v>16967256.837</v>
      </c>
      <c r="E63" s="63">
        <f t="shared" si="22"/>
        <v>661960</v>
      </c>
      <c r="F63" s="63">
        <f t="shared" si="22"/>
        <v>426</v>
      </c>
      <c r="G63" s="63">
        <f t="shared" si="22"/>
        <v>558808</v>
      </c>
      <c r="H63" s="63">
        <f t="shared" si="22"/>
        <v>96958</v>
      </c>
      <c r="I63" s="63">
        <f t="shared" si="22"/>
        <v>7100</v>
      </c>
      <c r="J63" s="63">
        <f t="shared" si="22"/>
        <v>9</v>
      </c>
      <c r="K63" s="63">
        <f t="shared" si="22"/>
        <v>158</v>
      </c>
      <c r="L63" s="63">
        <f t="shared" si="22"/>
        <v>145552</v>
      </c>
      <c r="M63" s="65">
        <f>SUM(M48:M62)</f>
        <v>88819099.14399998</v>
      </c>
      <c r="N63" s="64">
        <f>SUM(N48:N62)</f>
        <v>328913634.14</v>
      </c>
      <c r="O63" s="327">
        <f>SUM(O48:O62)</f>
        <v>66547510.92</v>
      </c>
      <c r="P63" s="327">
        <f>SUM(P48:P62)</f>
        <v>1652646680.04296</v>
      </c>
      <c r="Q63" s="327">
        <f>SUM(Q48:Q62)</f>
        <v>1719194190.96296</v>
      </c>
      <c r="R63" s="64">
        <f t="shared" si="17"/>
        <v>11811.546326831372</v>
      </c>
      <c r="S63" s="64">
        <f t="shared" si="18"/>
        <v>116.57178765664506</v>
      </c>
    </row>
    <row r="65" spans="13:19" ht="15">
      <c r="M65" s="303"/>
      <c r="O65" s="271"/>
      <c r="P65" s="271"/>
      <c r="Q65" s="271"/>
      <c r="R65" s="271"/>
      <c r="S65" s="271"/>
    </row>
    <row r="66" spans="15:19" ht="15">
      <c r="O66" s="271"/>
      <c r="P66" s="271"/>
      <c r="Q66" s="271"/>
      <c r="R66" s="271"/>
      <c r="S66" s="271"/>
    </row>
    <row r="67" ht="15">
      <c r="C67" s="1">
        <f>C63/C22%</f>
        <v>51.48255700849955</v>
      </c>
    </row>
    <row r="68" ht="15">
      <c r="M68" s="240"/>
    </row>
  </sheetData>
  <sheetProtection/>
  <mergeCells count="41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J45:J46"/>
    <mergeCell ref="K45:K46"/>
    <mergeCell ref="I25:I26"/>
    <mergeCell ref="J25:J26"/>
    <mergeCell ref="K25:K26"/>
    <mergeCell ref="L25:N25"/>
    <mergeCell ref="L45:N45"/>
    <mergeCell ref="A45:A46"/>
    <mergeCell ref="B45:B46"/>
    <mergeCell ref="C45:C46"/>
    <mergeCell ref="D45:D46"/>
    <mergeCell ref="F45:H45"/>
    <mergeCell ref="I45:I46"/>
    <mergeCell ref="O45:P45"/>
    <mergeCell ref="Q45:Q46"/>
    <mergeCell ref="R45:R46"/>
    <mergeCell ref="S45:S46"/>
    <mergeCell ref="R25:R26"/>
    <mergeCell ref="S25:S26"/>
    <mergeCell ref="O25:P25"/>
    <mergeCell ref="Q25:Q26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68"/>
  <sheetViews>
    <sheetView zoomScale="91" zoomScaleNormal="91" zoomScalePageLayoutView="0" workbookViewId="0" topLeftCell="A7">
      <selection activeCell="M32" sqref="M32"/>
    </sheetView>
  </sheetViews>
  <sheetFormatPr defaultColWidth="9.140625" defaultRowHeight="15"/>
  <cols>
    <col min="1" max="1" width="4.421875" style="1" customWidth="1"/>
    <col min="2" max="2" width="33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80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324">
        <v>14</v>
      </c>
      <c r="P6" s="324">
        <v>15</v>
      </c>
      <c r="Q6" s="324">
        <v>16</v>
      </c>
      <c r="R6" s="324">
        <v>17</v>
      </c>
      <c r="S6" s="324">
        <v>18</v>
      </c>
    </row>
    <row r="7" spans="1:19" s="226" customFormat="1" ht="16.5" customHeight="1">
      <c r="A7" s="17">
        <v>1</v>
      </c>
      <c r="B7" s="18" t="s">
        <v>19</v>
      </c>
      <c r="C7" s="19">
        <f>C28+C48</f>
        <v>77880</v>
      </c>
      <c r="D7" s="20">
        <f aca="true" t="shared" si="0" ref="C7:K21">D28+D48</f>
        <v>5595421.33</v>
      </c>
      <c r="E7" s="19">
        <f t="shared" si="0"/>
        <v>204956</v>
      </c>
      <c r="F7" s="21">
        <f t="shared" si="0"/>
        <v>245</v>
      </c>
      <c r="G7" s="21">
        <f t="shared" si="0"/>
        <v>148693</v>
      </c>
      <c r="H7" s="22">
        <f t="shared" si="0"/>
        <v>56263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>
        <f>L48</f>
        <v>24159</v>
      </c>
      <c r="M7" s="241">
        <f>M28+M48</f>
        <v>27597409.552</v>
      </c>
      <c r="N7" s="242">
        <f>N28+N48</f>
        <v>102779180.1259557</v>
      </c>
      <c r="O7" s="171">
        <f aca="true" t="shared" si="1" ref="O7:O20">(F7*10.15+G7*15.19+H7*25.98+I7*11.17+J7*5.08+K7*1.98)*6</f>
        <v>22337076.96</v>
      </c>
      <c r="P7" s="172">
        <f>(D7*15.58)*6+O7</f>
        <v>545397062.8884001</v>
      </c>
      <c r="Q7" s="184">
        <f>O7+P7</f>
        <v>567734139.8484001</v>
      </c>
      <c r="R7" s="192">
        <f aca="true" t="shared" si="2" ref="R7:R22">Q7/C7</f>
        <v>7289.857984699539</v>
      </c>
      <c r="S7" s="189">
        <f aca="true" t="shared" si="3" ref="S7:S22">D7/C7</f>
        <v>71.8467042886492</v>
      </c>
    </row>
    <row r="8" spans="1:22" s="226" customFormat="1" ht="16.5" customHeight="1">
      <c r="A8" s="17">
        <v>2</v>
      </c>
      <c r="B8" s="18" t="s">
        <v>20</v>
      </c>
      <c r="C8" s="19">
        <f t="shared" si="0"/>
        <v>10702</v>
      </c>
      <c r="D8" s="156">
        <f t="shared" si="0"/>
        <v>770177.03</v>
      </c>
      <c r="E8" s="19">
        <f t="shared" si="0"/>
        <v>34630</v>
      </c>
      <c r="F8" s="21">
        <f t="shared" si="0"/>
        <v>1</v>
      </c>
      <c r="G8" s="21">
        <f t="shared" si="0"/>
        <v>30472</v>
      </c>
      <c r="H8" s="22">
        <f t="shared" si="0"/>
        <v>1371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4">
        <f aca="true" t="shared" si="4" ref="L8:L21">L49</f>
        <v>5507</v>
      </c>
      <c r="M8" s="241">
        <f>M29+M49</f>
        <v>4522126.5249</v>
      </c>
      <c r="N8" s="242">
        <f aca="true" t="shared" si="5" ref="M8:N21">N29+N49</f>
        <v>16791141.22</v>
      </c>
      <c r="O8" s="171">
        <f>(F8*10.15+G8*15.19+H8*25.98+I8*11.17+J8*5.08+K8*1.98)*6</f>
        <v>2990990.46</v>
      </c>
      <c r="P8" s="171">
        <v>66470504.5392</v>
      </c>
      <c r="Q8" s="173">
        <f>O8+P8</f>
        <v>69461494.9992</v>
      </c>
      <c r="R8" s="192">
        <f t="shared" si="2"/>
        <v>6490.515324163708</v>
      </c>
      <c r="S8" s="189">
        <f t="shared" si="3"/>
        <v>71.96571014763596</v>
      </c>
      <c r="T8" s="328"/>
      <c r="U8" s="328"/>
      <c r="V8" s="328"/>
    </row>
    <row r="9" spans="1:23" s="226" customFormat="1" ht="16.5" customHeight="1">
      <c r="A9" s="17">
        <v>3</v>
      </c>
      <c r="B9" s="18" t="s">
        <v>21</v>
      </c>
      <c r="C9" s="19">
        <f t="shared" si="0"/>
        <v>14196</v>
      </c>
      <c r="D9" s="20">
        <f t="shared" si="0"/>
        <v>1487885.91</v>
      </c>
      <c r="E9" s="19">
        <f t="shared" si="0"/>
        <v>70504</v>
      </c>
      <c r="F9" s="21">
        <f t="shared" si="0"/>
        <v>0</v>
      </c>
      <c r="G9" s="21">
        <f t="shared" si="0"/>
        <v>58240</v>
      </c>
      <c r="H9" s="22">
        <f t="shared" si="0"/>
        <v>6262</v>
      </c>
      <c r="I9" s="23">
        <f t="shared" si="0"/>
        <v>1002</v>
      </c>
      <c r="J9" s="23">
        <f t="shared" si="0"/>
        <v>1</v>
      </c>
      <c r="K9" s="23">
        <f t="shared" si="0"/>
        <v>15</v>
      </c>
      <c r="L9" s="24">
        <f t="shared" si="4"/>
        <v>9089</v>
      </c>
      <c r="M9" s="241">
        <f t="shared" si="5"/>
        <v>10543451.863</v>
      </c>
      <c r="N9" s="241">
        <f t="shared" si="5"/>
        <v>39342611.379999995</v>
      </c>
      <c r="O9" s="171">
        <f t="shared" si="1"/>
        <v>6351476.88</v>
      </c>
      <c r="P9" s="172">
        <f>(D9*15.58)*6+O9</f>
        <v>145439051.7468</v>
      </c>
      <c r="Q9" s="184">
        <f>O9+P9</f>
        <v>151790528.6268</v>
      </c>
      <c r="R9" s="192">
        <f t="shared" si="2"/>
        <v>10692.485814792899</v>
      </c>
      <c r="S9" s="189">
        <f t="shared" si="3"/>
        <v>104.81022189349112</v>
      </c>
      <c r="T9" s="329"/>
      <c r="U9" s="330"/>
      <c r="V9" s="331"/>
      <c r="W9" s="332"/>
    </row>
    <row r="10" spans="1:22" s="226" customFormat="1" ht="16.5" customHeight="1">
      <c r="A10" s="17">
        <v>4</v>
      </c>
      <c r="B10" s="18" t="s">
        <v>22</v>
      </c>
      <c r="C10" s="19">
        <f t="shared" si="0"/>
        <v>25482</v>
      </c>
      <c r="D10" s="156">
        <f t="shared" si="0"/>
        <v>2482400.543</v>
      </c>
      <c r="E10" s="19">
        <f t="shared" si="0"/>
        <v>118044</v>
      </c>
      <c r="F10" s="21">
        <f t="shared" si="0"/>
        <v>0</v>
      </c>
      <c r="G10" s="21">
        <f t="shared" si="0"/>
        <v>101072</v>
      </c>
      <c r="H10" s="22">
        <f t="shared" si="0"/>
        <v>12846</v>
      </c>
      <c r="I10" s="23">
        <f t="shared" si="0"/>
        <v>1794</v>
      </c>
      <c r="J10" s="23">
        <f t="shared" si="0"/>
        <v>0</v>
      </c>
      <c r="K10" s="23">
        <f t="shared" si="0"/>
        <v>0</v>
      </c>
      <c r="L10" s="24">
        <f t="shared" si="4"/>
        <v>15430</v>
      </c>
      <c r="M10" s="242">
        <f t="shared" si="5"/>
        <v>21500049.490000002</v>
      </c>
      <c r="N10" s="242">
        <f t="shared" si="5"/>
        <v>80018721.78</v>
      </c>
      <c r="O10" s="172">
        <f>(F10*10.15+G10*15.19+H10*25.98+I10*11.17+J10*5.08+K10*1.98)*6</f>
        <v>11334370.44</v>
      </c>
      <c r="P10" s="172">
        <f aca="true" t="shared" si="6" ref="P10:P21">(D10*15.58)*6+O10</f>
        <v>243389173.19964</v>
      </c>
      <c r="Q10" s="184">
        <f aca="true" t="shared" si="7" ref="Q10:Q16">O10+P10</f>
        <v>254723543.63964</v>
      </c>
      <c r="R10" s="192">
        <f t="shared" si="2"/>
        <v>9996.214725674594</v>
      </c>
      <c r="S10" s="189">
        <f t="shared" si="3"/>
        <v>97.41780641236952</v>
      </c>
      <c r="T10" s="328"/>
      <c r="U10" s="328"/>
      <c r="V10" s="328"/>
    </row>
    <row r="11" spans="1:22" s="226" customFormat="1" ht="16.5" customHeight="1">
      <c r="A11" s="17">
        <v>5</v>
      </c>
      <c r="B11" s="18" t="s">
        <v>23</v>
      </c>
      <c r="C11" s="19">
        <f t="shared" si="0"/>
        <v>32959</v>
      </c>
      <c r="D11" s="20">
        <f t="shared" si="0"/>
        <v>2926249.28</v>
      </c>
      <c r="E11" s="19">
        <f t="shared" si="0"/>
        <v>144261</v>
      </c>
      <c r="F11" s="21">
        <f t="shared" si="0"/>
        <v>6</v>
      </c>
      <c r="G11" s="21">
        <f t="shared" si="0"/>
        <v>136958</v>
      </c>
      <c r="H11" s="22">
        <f t="shared" si="0"/>
        <v>2314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4">
        <f t="shared" si="4"/>
        <v>18064</v>
      </c>
      <c r="M11" s="241">
        <f t="shared" si="5"/>
        <v>24933358.825999998</v>
      </c>
      <c r="N11" s="241">
        <f t="shared" si="5"/>
        <v>93085176.69</v>
      </c>
      <c r="O11" s="172">
        <f>(F11*10.15+G11*15.19+H11*25.98+I11*11.17+J11*5.08+K11*1.98)*6</f>
        <v>12843423.84</v>
      </c>
      <c r="P11" s="172">
        <f t="shared" si="6"/>
        <v>286389206.5343999</v>
      </c>
      <c r="Q11" s="184">
        <f t="shared" si="7"/>
        <v>299232630.3743999</v>
      </c>
      <c r="R11" s="174">
        <f t="shared" si="2"/>
        <v>9078.935355271698</v>
      </c>
      <c r="S11" s="189">
        <f t="shared" si="3"/>
        <v>88.78452865681604</v>
      </c>
      <c r="T11" s="328"/>
      <c r="U11" s="328"/>
      <c r="V11" s="328"/>
    </row>
    <row r="12" spans="1:19" s="226" customFormat="1" ht="16.5" customHeight="1">
      <c r="A12" s="17">
        <v>6</v>
      </c>
      <c r="B12" s="18" t="s">
        <v>24</v>
      </c>
      <c r="C12" s="19">
        <f>C33+C53</f>
        <v>17820</v>
      </c>
      <c r="D12" s="156">
        <f t="shared" si="0"/>
        <v>1843841.6550000003</v>
      </c>
      <c r="E12" s="19">
        <f t="shared" si="0"/>
        <v>91761</v>
      </c>
      <c r="F12" s="21">
        <f t="shared" si="0"/>
        <v>4</v>
      </c>
      <c r="G12" s="21">
        <f t="shared" si="0"/>
        <v>87269</v>
      </c>
      <c r="H12" s="22">
        <f t="shared" si="0"/>
        <v>5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4">
        <f t="shared" si="4"/>
        <v>8868</v>
      </c>
      <c r="M12" s="241">
        <f t="shared" si="5"/>
        <v>15668474.425999999</v>
      </c>
      <c r="N12" s="242">
        <f t="shared" si="5"/>
        <v>58365975.15</v>
      </c>
      <c r="O12" s="171">
        <f t="shared" si="1"/>
        <v>7954719.659999999</v>
      </c>
      <c r="P12" s="171">
        <f t="shared" si="6"/>
        <v>180317037.56940004</v>
      </c>
      <c r="Q12" s="173">
        <f>O12+P12</f>
        <v>188271757.22940004</v>
      </c>
      <c r="R12" s="174">
        <f t="shared" si="2"/>
        <v>10565.19400838384</v>
      </c>
      <c r="S12" s="175">
        <f t="shared" si="3"/>
        <v>103.47035101010103</v>
      </c>
    </row>
    <row r="13" spans="1:19" s="226" customFormat="1" ht="16.5" customHeight="1">
      <c r="A13" s="17">
        <v>7</v>
      </c>
      <c r="B13" s="18" t="s">
        <v>25</v>
      </c>
      <c r="C13" s="19">
        <f t="shared" si="0"/>
        <v>13124</v>
      </c>
      <c r="D13" s="20">
        <f t="shared" si="0"/>
        <v>1483048.91</v>
      </c>
      <c r="E13" s="19">
        <f t="shared" si="0"/>
        <v>59535</v>
      </c>
      <c r="F13" s="21">
        <f t="shared" si="0"/>
        <v>5</v>
      </c>
      <c r="G13" s="21">
        <f t="shared" si="0"/>
        <v>37499</v>
      </c>
      <c r="H13" s="22">
        <f t="shared" si="0"/>
        <v>18519</v>
      </c>
      <c r="I13" s="23">
        <f t="shared" si="0"/>
        <v>1548</v>
      </c>
      <c r="J13" s="23">
        <f t="shared" si="0"/>
        <v>0</v>
      </c>
      <c r="K13" s="23">
        <f t="shared" si="0"/>
        <v>0</v>
      </c>
      <c r="L13" s="24">
        <f t="shared" si="4"/>
        <v>9424</v>
      </c>
      <c r="M13" s="241">
        <f t="shared" si="5"/>
        <v>9614639.45</v>
      </c>
      <c r="N13" s="242">
        <f t="shared" si="5"/>
        <v>35827057.06</v>
      </c>
      <c r="O13" s="171">
        <f t="shared" si="1"/>
        <v>6408452.039999999</v>
      </c>
      <c r="P13" s="171">
        <f t="shared" si="6"/>
        <v>145043864.14679998</v>
      </c>
      <c r="Q13" s="173">
        <f>O13+P13</f>
        <v>151452316.18679997</v>
      </c>
      <c r="R13" s="174">
        <f t="shared" si="2"/>
        <v>11540.103336391343</v>
      </c>
      <c r="S13" s="175">
        <f t="shared" si="3"/>
        <v>113.00281240475464</v>
      </c>
    </row>
    <row r="14" spans="1:19" s="226" customFormat="1" ht="16.5" customHeight="1">
      <c r="A14" s="17">
        <v>8</v>
      </c>
      <c r="B14" s="18" t="s">
        <v>26</v>
      </c>
      <c r="C14" s="19">
        <f t="shared" si="0"/>
        <v>11807</v>
      </c>
      <c r="D14" s="156">
        <f t="shared" si="0"/>
        <v>858566.177</v>
      </c>
      <c r="E14" s="19">
        <f t="shared" si="0"/>
        <v>47549</v>
      </c>
      <c r="F14" s="21">
        <f t="shared" si="0"/>
        <v>6</v>
      </c>
      <c r="G14" s="21">
        <f t="shared" si="0"/>
        <v>31806</v>
      </c>
      <c r="H14" s="22">
        <f t="shared" si="0"/>
        <v>13143</v>
      </c>
      <c r="I14" s="23">
        <f t="shared" si="0"/>
        <v>1526</v>
      </c>
      <c r="J14" s="23">
        <f t="shared" si="0"/>
        <v>0</v>
      </c>
      <c r="K14" s="23">
        <f t="shared" si="0"/>
        <v>100</v>
      </c>
      <c r="L14" s="24">
        <f t="shared" si="4"/>
        <v>8804</v>
      </c>
      <c r="M14" s="241">
        <f t="shared" si="5"/>
        <v>5618829.79</v>
      </c>
      <c r="N14" s="242">
        <f t="shared" si="5"/>
        <v>20950840.5</v>
      </c>
      <c r="O14" s="171">
        <f t="shared" si="1"/>
        <v>5051355.6</v>
      </c>
      <c r="P14" s="171">
        <f>(D14*15.58)*6+O14</f>
        <v>85310121.82596</v>
      </c>
      <c r="Q14" s="173">
        <f t="shared" si="7"/>
        <v>90361477.42595999</v>
      </c>
      <c r="R14" s="188">
        <f t="shared" si="2"/>
        <v>7653.212283049038</v>
      </c>
      <c r="S14" s="183">
        <f t="shared" si="3"/>
        <v>72.71670847802152</v>
      </c>
    </row>
    <row r="15" spans="1:19" s="226" customFormat="1" ht="16.5" customHeight="1">
      <c r="A15" s="17">
        <v>9</v>
      </c>
      <c r="B15" s="18" t="s">
        <v>27</v>
      </c>
      <c r="C15" s="19">
        <f t="shared" si="0"/>
        <v>8204</v>
      </c>
      <c r="D15" s="20">
        <f>D36+D56</f>
        <v>630126.5</v>
      </c>
      <c r="E15" s="19">
        <f t="shared" si="0"/>
        <v>39069</v>
      </c>
      <c r="F15" s="21">
        <f t="shared" si="0"/>
        <v>0</v>
      </c>
      <c r="G15" s="21">
        <f t="shared" si="0"/>
        <v>35001</v>
      </c>
      <c r="H15" s="22">
        <f t="shared" si="0"/>
        <v>4</v>
      </c>
      <c r="I15" s="23">
        <f t="shared" si="0"/>
        <v>2349</v>
      </c>
      <c r="J15" s="23">
        <f t="shared" si="0"/>
        <v>0</v>
      </c>
      <c r="K15" s="23">
        <f t="shared" si="0"/>
        <v>0</v>
      </c>
      <c r="L15" s="24">
        <f t="shared" si="4"/>
        <v>4683</v>
      </c>
      <c r="M15" s="241">
        <f>M36+M56</f>
        <v>5487452.0649999995</v>
      </c>
      <c r="N15" s="242">
        <f t="shared" si="5"/>
        <v>20437500.36</v>
      </c>
      <c r="O15" s="171">
        <f>(F15*10.15+G15*15.19+H15*25.98+I15*11.17+J15*5.08+K15*1.98)*6</f>
        <v>3348044.6399999997</v>
      </c>
      <c r="P15" s="171">
        <f>(D15*15.58)*6+O15</f>
        <v>62252269.86</v>
      </c>
      <c r="Q15" s="173">
        <f t="shared" si="7"/>
        <v>65600314.5</v>
      </c>
      <c r="R15" s="187">
        <f t="shared" si="2"/>
        <v>7996.1377986348125</v>
      </c>
      <c r="S15" s="175">
        <f t="shared" si="3"/>
        <v>76.80722818137494</v>
      </c>
    </row>
    <row r="16" spans="1:19" s="226" customFormat="1" ht="16.5" customHeight="1">
      <c r="A16" s="17">
        <v>10</v>
      </c>
      <c r="B16" s="18" t="s">
        <v>28</v>
      </c>
      <c r="C16" s="19">
        <f t="shared" si="0"/>
        <v>4261</v>
      </c>
      <c r="D16" s="20">
        <f t="shared" si="0"/>
        <v>431204.5</v>
      </c>
      <c r="E16" s="19">
        <f t="shared" si="0"/>
        <v>18594</v>
      </c>
      <c r="F16" s="21">
        <f t="shared" si="0"/>
        <v>0</v>
      </c>
      <c r="G16" s="21">
        <f t="shared" si="0"/>
        <v>10666</v>
      </c>
      <c r="H16" s="22">
        <f t="shared" si="0"/>
        <v>6469</v>
      </c>
      <c r="I16" s="23">
        <f t="shared" si="0"/>
        <v>591</v>
      </c>
      <c r="J16" s="23">
        <f t="shared" si="0"/>
        <v>9</v>
      </c>
      <c r="K16" s="23">
        <f t="shared" si="0"/>
        <v>3</v>
      </c>
      <c r="L16" s="24">
        <f t="shared" si="4"/>
        <v>2999</v>
      </c>
      <c r="M16" s="241">
        <f t="shared" si="5"/>
        <v>2662816.95</v>
      </c>
      <c r="N16" s="242">
        <f t="shared" si="5"/>
        <v>6664503.62</v>
      </c>
      <c r="O16" s="172">
        <f t="shared" si="1"/>
        <v>2020405.7399999998</v>
      </c>
      <c r="P16" s="172">
        <f>(D16*15.58)*6+O16</f>
        <v>42329402.400000006</v>
      </c>
      <c r="Q16" s="184">
        <f t="shared" si="7"/>
        <v>44349808.14000001</v>
      </c>
      <c r="R16" s="190">
        <f t="shared" si="2"/>
        <v>10408.309819291248</v>
      </c>
      <c r="S16" s="189">
        <f t="shared" si="3"/>
        <v>101.1979582257686</v>
      </c>
    </row>
    <row r="17" spans="1:19" s="30" customFormat="1" ht="16.5" customHeight="1">
      <c r="A17" s="17">
        <v>11</v>
      </c>
      <c r="B17" s="18" t="s">
        <v>29</v>
      </c>
      <c r="C17" s="19">
        <f t="shared" si="0"/>
        <v>23136</v>
      </c>
      <c r="D17" s="20">
        <f t="shared" si="0"/>
        <v>2378414.608</v>
      </c>
      <c r="E17" s="19">
        <f t="shared" si="0"/>
        <v>102728</v>
      </c>
      <c r="F17" s="21">
        <f t="shared" si="0"/>
        <v>4</v>
      </c>
      <c r="G17" s="21">
        <f t="shared" si="0"/>
        <v>100789</v>
      </c>
      <c r="H17" s="22">
        <f t="shared" si="0"/>
        <v>248</v>
      </c>
      <c r="I17" s="23">
        <f t="shared" si="0"/>
        <v>2</v>
      </c>
      <c r="J17" s="23">
        <f t="shared" si="0"/>
        <v>0</v>
      </c>
      <c r="K17" s="23">
        <f t="shared" si="0"/>
        <v>0</v>
      </c>
      <c r="L17" s="24">
        <f t="shared" si="4"/>
        <v>11040</v>
      </c>
      <c r="M17" s="241">
        <f t="shared" si="5"/>
        <v>28205830.037999995</v>
      </c>
      <c r="N17" s="242">
        <f t="shared" si="5"/>
        <v>86280594.82999998</v>
      </c>
      <c r="O17" s="171">
        <f>(F17*10.15+G17*15.19+H17*25.98+I17*11.17+J17*5.08+K17*1.98)*6</f>
        <v>9224945.34</v>
      </c>
      <c r="P17" s="172">
        <f>(D17*15.58)*6+O17</f>
        <v>231559142.89584</v>
      </c>
      <c r="Q17" s="184">
        <f>O17+P17</f>
        <v>240784088.23584</v>
      </c>
      <c r="R17" s="192">
        <f t="shared" si="2"/>
        <v>10407.334380871369</v>
      </c>
      <c r="S17" s="189">
        <f t="shared" si="3"/>
        <v>102.80146127247579</v>
      </c>
    </row>
    <row r="18" spans="1:19" s="226" customFormat="1" ht="16.5" customHeight="1">
      <c r="A18" s="17">
        <v>12</v>
      </c>
      <c r="B18" s="18" t="s">
        <v>30</v>
      </c>
      <c r="C18" s="19">
        <f t="shared" si="0"/>
        <v>12268</v>
      </c>
      <c r="D18" s="20">
        <f t="shared" si="0"/>
        <v>1111163.44</v>
      </c>
      <c r="E18" s="19">
        <f t="shared" si="0"/>
        <v>52098</v>
      </c>
      <c r="F18" s="21">
        <f t="shared" si="0"/>
        <v>0</v>
      </c>
      <c r="G18" s="21">
        <f t="shared" si="0"/>
        <v>46389</v>
      </c>
      <c r="H18" s="22">
        <f t="shared" si="0"/>
        <v>2858</v>
      </c>
      <c r="I18" s="23">
        <f t="shared" si="0"/>
        <v>0</v>
      </c>
      <c r="J18" s="23">
        <f t="shared" si="0"/>
        <v>0</v>
      </c>
      <c r="K18" s="23">
        <f t="shared" si="0"/>
        <v>0</v>
      </c>
      <c r="L18" s="24">
        <f t="shared" si="4"/>
        <v>8122</v>
      </c>
      <c r="M18" s="241">
        <f t="shared" si="5"/>
        <v>7937655.521000001</v>
      </c>
      <c r="N18" s="242">
        <f t="shared" si="5"/>
        <v>29588390.520000003</v>
      </c>
      <c r="O18" s="172">
        <f t="shared" si="1"/>
        <v>4673398.5</v>
      </c>
      <c r="P18" s="172">
        <f t="shared" si="6"/>
        <v>108544956.8712</v>
      </c>
      <c r="Q18" s="184">
        <f>O18+P18</f>
        <v>113218355.3712</v>
      </c>
      <c r="R18" s="174">
        <f t="shared" si="2"/>
        <v>9228.754105901531</v>
      </c>
      <c r="S18" s="175">
        <f t="shared" si="3"/>
        <v>90.57413107270948</v>
      </c>
    </row>
    <row r="19" spans="1:19" s="226" customFormat="1" ht="16.5" customHeight="1">
      <c r="A19" s="17">
        <v>13</v>
      </c>
      <c r="B19" s="18" t="s">
        <v>31</v>
      </c>
      <c r="C19" s="19">
        <f t="shared" si="0"/>
        <v>24116</v>
      </c>
      <c r="D19" s="20">
        <f t="shared" si="0"/>
        <v>2588904.48</v>
      </c>
      <c r="E19" s="19">
        <f t="shared" si="0"/>
        <v>119670</v>
      </c>
      <c r="F19" s="21">
        <f t="shared" si="0"/>
        <v>605</v>
      </c>
      <c r="G19" s="21">
        <f t="shared" si="0"/>
        <v>111583</v>
      </c>
      <c r="H19" s="22">
        <f t="shared" si="0"/>
        <v>3685</v>
      </c>
      <c r="I19" s="23">
        <f t="shared" si="0"/>
        <v>26</v>
      </c>
      <c r="J19" s="23">
        <f t="shared" si="0"/>
        <v>0</v>
      </c>
      <c r="K19" s="23">
        <f t="shared" si="0"/>
        <v>0</v>
      </c>
      <c r="L19" s="24">
        <f>L60</f>
        <v>13958</v>
      </c>
      <c r="M19" s="242">
        <f t="shared" si="5"/>
        <v>24578623.774</v>
      </c>
      <c r="N19" s="242">
        <f t="shared" si="5"/>
        <v>91686345.26</v>
      </c>
      <c r="O19" s="171">
        <f t="shared" si="1"/>
        <v>10782679.44</v>
      </c>
      <c r="P19" s="171">
        <f>(D19*15.58)*6+O19</f>
        <v>252793470.2304</v>
      </c>
      <c r="Q19" s="173">
        <f>O19+P19</f>
        <v>263576149.6704</v>
      </c>
      <c r="R19" s="192">
        <f t="shared" si="2"/>
        <v>10929.513587261568</v>
      </c>
      <c r="S19" s="189">
        <f t="shared" si="3"/>
        <v>107.35215126886715</v>
      </c>
    </row>
    <row r="20" spans="1:19" s="226" customFormat="1" ht="16.5" customHeight="1">
      <c r="A20" s="17">
        <v>14</v>
      </c>
      <c r="B20" s="18" t="s">
        <v>32</v>
      </c>
      <c r="C20" s="19">
        <f t="shared" si="0"/>
        <v>4809</v>
      </c>
      <c r="D20" s="20">
        <f t="shared" si="0"/>
        <v>537366.4</v>
      </c>
      <c r="E20" s="19">
        <f t="shared" si="0"/>
        <v>21897</v>
      </c>
      <c r="F20" s="21">
        <f t="shared" si="0"/>
        <v>0</v>
      </c>
      <c r="G20" s="21">
        <f t="shared" si="0"/>
        <v>21268</v>
      </c>
      <c r="H20" s="22">
        <f t="shared" si="0"/>
        <v>236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4">
        <f t="shared" si="4"/>
        <v>4583</v>
      </c>
      <c r="M20" s="241">
        <f t="shared" si="5"/>
        <v>3012365.25</v>
      </c>
      <c r="N20" s="242">
        <f t="shared" si="5"/>
        <v>11219362.92</v>
      </c>
      <c r="O20" s="171">
        <f t="shared" si="1"/>
        <v>1975153.2000000002</v>
      </c>
      <c r="P20" s="172">
        <f t="shared" si="6"/>
        <v>52208164.272</v>
      </c>
      <c r="Q20" s="184">
        <f>O20+P20</f>
        <v>54183317.472</v>
      </c>
      <c r="R20" s="174">
        <f t="shared" si="2"/>
        <v>11267.065392389271</v>
      </c>
      <c r="S20" s="175">
        <f t="shared" si="3"/>
        <v>111.74181742566023</v>
      </c>
    </row>
    <row r="21" spans="1:19" s="226" customFormat="1" ht="16.5" customHeight="1">
      <c r="A21" s="17">
        <v>15</v>
      </c>
      <c r="B21" s="18" t="s">
        <v>33</v>
      </c>
      <c r="C21" s="19">
        <f t="shared" si="0"/>
        <v>2359</v>
      </c>
      <c r="D21" s="156">
        <f t="shared" si="0"/>
        <v>220018.147</v>
      </c>
      <c r="E21" s="19">
        <f t="shared" si="0"/>
        <v>10549</v>
      </c>
      <c r="F21" s="21">
        <f t="shared" si="0"/>
        <v>15</v>
      </c>
      <c r="G21" s="21">
        <f t="shared" si="0"/>
        <v>9026</v>
      </c>
      <c r="H21" s="22">
        <f t="shared" si="0"/>
        <v>739</v>
      </c>
      <c r="I21" s="23">
        <f t="shared" si="0"/>
        <v>213</v>
      </c>
      <c r="J21" s="23">
        <f t="shared" si="0"/>
        <v>0</v>
      </c>
      <c r="K21" s="23">
        <f t="shared" si="0"/>
        <v>47</v>
      </c>
      <c r="L21" s="24">
        <f t="shared" si="4"/>
        <v>2069</v>
      </c>
      <c r="M21" s="241">
        <f t="shared" si="5"/>
        <v>1560322.848</v>
      </c>
      <c r="N21" s="242">
        <f t="shared" si="5"/>
        <v>5807711.5200000005</v>
      </c>
      <c r="O21" s="171">
        <f>(F21*10.15+G21*15.19+H21*25.98+I21*11.17+J21*5.08+K21*1.98)*6</f>
        <v>953572.08</v>
      </c>
      <c r="P21" s="171">
        <f t="shared" si="6"/>
        <v>21520868.46156</v>
      </c>
      <c r="Q21" s="173">
        <f>O21+P21</f>
        <v>22474440.541559998</v>
      </c>
      <c r="R21" s="174">
        <f t="shared" si="2"/>
        <v>9527.104934955489</v>
      </c>
      <c r="S21" s="175">
        <f t="shared" si="3"/>
        <v>93.26754853751589</v>
      </c>
    </row>
    <row r="22" spans="1:19" ht="16.5" customHeight="1">
      <c r="A22" s="276"/>
      <c r="B22" s="287" t="s">
        <v>34</v>
      </c>
      <c r="C22" s="288">
        <f>SUM(C7:C21)</f>
        <v>283123</v>
      </c>
      <c r="D22" s="289">
        <f aca="true" t="shared" si="8" ref="D22:Q22">SUM(D7:D21)</f>
        <v>25344788.91</v>
      </c>
      <c r="E22" s="288">
        <f t="shared" si="8"/>
        <v>1135845</v>
      </c>
      <c r="F22" s="288">
        <f t="shared" si="8"/>
        <v>891</v>
      </c>
      <c r="G22" s="288">
        <f t="shared" si="8"/>
        <v>966731</v>
      </c>
      <c r="H22" s="288">
        <f t="shared" si="8"/>
        <v>124962</v>
      </c>
      <c r="I22" s="288">
        <f t="shared" si="8"/>
        <v>9051</v>
      </c>
      <c r="J22" s="288">
        <f t="shared" si="8"/>
        <v>10</v>
      </c>
      <c r="K22" s="288">
        <f t="shared" si="8"/>
        <v>165</v>
      </c>
      <c r="L22" s="288">
        <f>SUM(L7:L21)</f>
        <v>146799</v>
      </c>
      <c r="M22" s="290">
        <f>SUM(M7:M21)</f>
        <v>193443406.36789998</v>
      </c>
      <c r="N22" s="289">
        <f>SUM(N7:N21)</f>
        <v>698845112.9359556</v>
      </c>
      <c r="O22" s="325">
        <f t="shared" si="8"/>
        <v>108250064.82</v>
      </c>
      <c r="P22" s="325">
        <f t="shared" si="8"/>
        <v>2468964297.4416</v>
      </c>
      <c r="Q22" s="325">
        <f t="shared" si="8"/>
        <v>2577214362.261601</v>
      </c>
      <c r="R22" s="326">
        <f t="shared" si="2"/>
        <v>9102.808186765473</v>
      </c>
      <c r="S22" s="326">
        <f t="shared" si="3"/>
        <v>89.5186505864942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338"/>
      <c r="D24" s="338"/>
      <c r="E24" s="338"/>
      <c r="F24" s="338"/>
      <c r="G24" s="338"/>
      <c r="H24" s="338"/>
      <c r="I24" s="338"/>
      <c r="J24" s="338"/>
      <c r="K24" s="338"/>
      <c r="L24" s="101"/>
      <c r="M24" s="270"/>
      <c r="N24" s="270"/>
      <c r="O24" s="270"/>
      <c r="P24" s="270"/>
      <c r="Q24" s="270"/>
      <c r="R24" s="270"/>
      <c r="S24" s="270"/>
      <c r="T24" s="101"/>
    </row>
    <row r="25" spans="1:20" ht="27.7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19" s="2" customFormat="1" ht="15">
      <c r="A28" s="17">
        <v>1</v>
      </c>
      <c r="B28" s="18" t="s">
        <v>19</v>
      </c>
      <c r="C28" s="19">
        <v>53721</v>
      </c>
      <c r="D28" s="20">
        <v>2689020.39</v>
      </c>
      <c r="E28" s="19">
        <v>117544</v>
      </c>
      <c r="F28" s="21">
        <v>245</v>
      </c>
      <c r="G28" s="21">
        <v>99134</v>
      </c>
      <c r="H28" s="22">
        <v>18410</v>
      </c>
      <c r="I28" s="23"/>
      <c r="J28" s="23"/>
      <c r="K28" s="23"/>
      <c r="L28" s="24"/>
      <c r="M28" s="241">
        <v>8161239.186</v>
      </c>
      <c r="N28" s="242">
        <v>30389762.7895472</v>
      </c>
      <c r="O28" s="25">
        <f>(F28*10.15+G28*15.19+H28*25.98+I28*11.17+J28*5.08+K28*1.98)*6</f>
        <v>11919744.06</v>
      </c>
      <c r="P28" s="26">
        <f>(D28*15.58)*6+O28</f>
        <v>263289370.11720002</v>
      </c>
      <c r="Q28" s="27">
        <f aca="true" t="shared" si="9" ref="Q28:Q42">O28+P28</f>
        <v>275209114.1772</v>
      </c>
      <c r="R28" s="28">
        <f aca="true" t="shared" si="10" ref="R28:R43">Q28/C28</f>
        <v>5122.933567454069</v>
      </c>
      <c r="S28" s="29">
        <f aca="true" t="shared" si="11" ref="S28:S43">D28/C28</f>
        <v>50.05529290221701</v>
      </c>
    </row>
    <row r="29" spans="1:19" s="2" customFormat="1" ht="15">
      <c r="A29" s="17">
        <v>2</v>
      </c>
      <c r="B29" s="18" t="s">
        <v>20</v>
      </c>
      <c r="C29" s="19">
        <v>5195</v>
      </c>
      <c r="D29" s="20">
        <v>240850.52000000002</v>
      </c>
      <c r="E29" s="19">
        <v>13638</v>
      </c>
      <c r="F29" s="21">
        <v>1</v>
      </c>
      <c r="G29" s="21">
        <v>10594</v>
      </c>
      <c r="H29" s="22">
        <v>410</v>
      </c>
      <c r="I29" s="22">
        <v>0</v>
      </c>
      <c r="J29" s="22">
        <v>0</v>
      </c>
      <c r="K29" s="22">
        <v>0</v>
      </c>
      <c r="L29" s="24"/>
      <c r="M29" s="31">
        <v>1425285.05</v>
      </c>
      <c r="N29" s="32">
        <v>5311886.68</v>
      </c>
      <c r="O29" s="25">
        <f aca="true" t="shared" si="12" ref="O29:O42">(F29*10.15+G29*15.19+H29*25.98+I29*11.17+J29*5.08+K29*1.98)*6</f>
        <v>1029508.8599999999</v>
      </c>
      <c r="P29" s="227">
        <v>15027580.7844</v>
      </c>
      <c r="Q29" s="33">
        <f t="shared" si="9"/>
        <v>16057089.644399999</v>
      </c>
      <c r="R29" s="28">
        <f t="shared" si="10"/>
        <v>3090.8738487776704</v>
      </c>
      <c r="S29" s="29">
        <f t="shared" si="11"/>
        <v>46.361986525505294</v>
      </c>
    </row>
    <row r="30" spans="1:19" s="2" customFormat="1" ht="15">
      <c r="A30" s="17">
        <v>3</v>
      </c>
      <c r="B30" s="18" t="s">
        <v>21</v>
      </c>
      <c r="C30" s="23">
        <v>5107</v>
      </c>
      <c r="D30" s="35">
        <v>402460.17</v>
      </c>
      <c r="E30" s="19">
        <v>26015</v>
      </c>
      <c r="F30" s="21"/>
      <c r="G30" s="22">
        <v>19534</v>
      </c>
      <c r="H30" s="22">
        <v>859</v>
      </c>
      <c r="I30" s="22">
        <v>279</v>
      </c>
      <c r="J30" s="22">
        <v>1</v>
      </c>
      <c r="K30" s="22"/>
      <c r="L30" s="24"/>
      <c r="M30" s="31">
        <v>3783742.511</v>
      </c>
      <c r="N30" s="32">
        <v>14166334.45</v>
      </c>
      <c r="O30" s="25">
        <f t="shared" si="12"/>
        <v>1932958.7399999998</v>
      </c>
      <c r="P30" s="26">
        <f aca="true" t="shared" si="13" ref="P30:P40">(D30*15.58)*6+O30</f>
        <v>39554935.4316</v>
      </c>
      <c r="Q30" s="27">
        <f t="shared" si="9"/>
        <v>41487894.1716</v>
      </c>
      <c r="R30" s="28">
        <f t="shared" si="10"/>
        <v>8123.73099111024</v>
      </c>
      <c r="S30" s="29">
        <f t="shared" si="11"/>
        <v>78.80559428235755</v>
      </c>
    </row>
    <row r="31" spans="1:19" s="30" customFormat="1" ht="15">
      <c r="A31" s="17">
        <v>4</v>
      </c>
      <c r="B31" s="18" t="s">
        <v>22</v>
      </c>
      <c r="C31" s="19">
        <v>10052</v>
      </c>
      <c r="D31" s="20">
        <v>662127.48</v>
      </c>
      <c r="E31" s="19">
        <v>43272</v>
      </c>
      <c r="F31" s="21"/>
      <c r="G31" s="21">
        <v>38018</v>
      </c>
      <c r="H31" s="22">
        <v>2110</v>
      </c>
      <c r="I31" s="22">
        <v>609</v>
      </c>
      <c r="J31" s="22"/>
      <c r="K31" s="40"/>
      <c r="L31" s="24"/>
      <c r="M31" s="31">
        <v>9080362.33</v>
      </c>
      <c r="N31" s="32">
        <v>33815734.08</v>
      </c>
      <c r="O31" s="26">
        <v>3834683</v>
      </c>
      <c r="P31" s="26">
        <f t="shared" si="13"/>
        <v>65730359.8304</v>
      </c>
      <c r="Q31" s="27">
        <f t="shared" si="9"/>
        <v>69565042.83039999</v>
      </c>
      <c r="R31" s="28">
        <f t="shared" si="10"/>
        <v>6920.5175915638665</v>
      </c>
      <c r="S31" s="29">
        <f t="shared" si="11"/>
        <v>65.87022284122563</v>
      </c>
    </row>
    <row r="32" spans="1:19" s="30" customFormat="1" ht="15">
      <c r="A32" s="17">
        <v>5</v>
      </c>
      <c r="B32" s="18" t="s">
        <v>23</v>
      </c>
      <c r="C32" s="19">
        <v>14895</v>
      </c>
      <c r="D32" s="20">
        <v>957706.64</v>
      </c>
      <c r="E32" s="19">
        <v>61143</v>
      </c>
      <c r="F32" s="21"/>
      <c r="G32" s="21">
        <v>55645</v>
      </c>
      <c r="H32" s="22">
        <v>665</v>
      </c>
      <c r="I32" s="41"/>
      <c r="J32" s="41"/>
      <c r="K32" s="41"/>
      <c r="L32" s="24"/>
      <c r="M32" s="42">
        <v>12604127.237</v>
      </c>
      <c r="N32" s="43">
        <v>47170859.88</v>
      </c>
      <c r="O32" s="25">
        <f>(F32*10.15+G32*15.19+H32*25.98+I32*11.17+J32*5.08+K32*1.98)*6</f>
        <v>5175145.499999999</v>
      </c>
      <c r="P32" s="25">
        <f t="shared" si="13"/>
        <v>94701562.2072</v>
      </c>
      <c r="Q32" s="33">
        <f t="shared" si="9"/>
        <v>99876707.7072</v>
      </c>
      <c r="R32" s="44">
        <f t="shared" si="10"/>
        <v>6705.384874602216</v>
      </c>
      <c r="S32" s="29">
        <f t="shared" si="11"/>
        <v>64.29718966096006</v>
      </c>
    </row>
    <row r="33" spans="1:19" s="30" customFormat="1" ht="15">
      <c r="A33" s="17">
        <v>6</v>
      </c>
      <c r="B33" s="18" t="s">
        <v>24</v>
      </c>
      <c r="C33" s="19">
        <v>8952</v>
      </c>
      <c r="D33" s="20">
        <v>630905.43</v>
      </c>
      <c r="E33" s="19">
        <v>42655</v>
      </c>
      <c r="F33" s="40">
        <v>4</v>
      </c>
      <c r="G33" s="21">
        <v>38578</v>
      </c>
      <c r="H33" s="22"/>
      <c r="I33" s="22"/>
      <c r="J33" s="22"/>
      <c r="K33" s="22"/>
      <c r="L33" s="24"/>
      <c r="M33" s="45">
        <v>8450603.681</v>
      </c>
      <c r="N33" s="46">
        <v>31475239</v>
      </c>
      <c r="O33" s="25">
        <f t="shared" si="12"/>
        <v>3516242.5199999996</v>
      </c>
      <c r="P33" s="25">
        <f t="shared" si="13"/>
        <v>62493282.1164</v>
      </c>
      <c r="Q33" s="33">
        <f t="shared" si="9"/>
        <v>66009524.6364</v>
      </c>
      <c r="R33" s="44">
        <f t="shared" si="10"/>
        <v>7373.7181229222515</v>
      </c>
      <c r="S33" s="47">
        <f t="shared" si="11"/>
        <v>70.47647788203754</v>
      </c>
    </row>
    <row r="34" spans="1:19" s="30" customFormat="1" ht="15">
      <c r="A34" s="17">
        <v>7</v>
      </c>
      <c r="B34" s="18" t="s">
        <v>25</v>
      </c>
      <c r="C34" s="19">
        <v>3700</v>
      </c>
      <c r="D34" s="48">
        <v>253651.69</v>
      </c>
      <c r="E34" s="21">
        <v>15559</v>
      </c>
      <c r="F34" s="22">
        <v>2</v>
      </c>
      <c r="G34" s="22">
        <v>9915</v>
      </c>
      <c r="H34" s="22">
        <v>2561</v>
      </c>
      <c r="I34" s="22">
        <v>215</v>
      </c>
      <c r="J34" s="22"/>
      <c r="K34" s="22"/>
      <c r="L34" s="49"/>
      <c r="M34" s="31">
        <v>2205349.83</v>
      </c>
      <c r="N34" s="32">
        <v>8224596.45</v>
      </c>
      <c r="O34" s="337">
        <f t="shared" si="12"/>
        <v>1317392.88</v>
      </c>
      <c r="P34" s="25">
        <f t="shared" si="13"/>
        <v>25028752.8612</v>
      </c>
      <c r="Q34" s="33">
        <f t="shared" si="9"/>
        <v>26346145.7412</v>
      </c>
      <c r="R34" s="44">
        <f t="shared" si="10"/>
        <v>7120.579930054054</v>
      </c>
      <c r="S34" s="47">
        <f t="shared" si="11"/>
        <v>68.55451081081081</v>
      </c>
    </row>
    <row r="35" spans="1:19" s="30" customFormat="1" ht="15">
      <c r="A35" s="17">
        <v>8</v>
      </c>
      <c r="B35" s="18" t="s">
        <v>26</v>
      </c>
      <c r="C35" s="19">
        <v>3003</v>
      </c>
      <c r="D35" s="20">
        <v>134331.78</v>
      </c>
      <c r="E35" s="19">
        <v>9456</v>
      </c>
      <c r="F35" s="21"/>
      <c r="G35" s="21">
        <v>6836</v>
      </c>
      <c r="H35" s="22">
        <v>1196</v>
      </c>
      <c r="I35" s="22">
        <v>185</v>
      </c>
      <c r="J35" s="22"/>
      <c r="K35" s="22">
        <v>7</v>
      </c>
      <c r="L35" s="24"/>
      <c r="M35" s="31">
        <v>1229992.965</v>
      </c>
      <c r="N35" s="32">
        <v>4590106.37</v>
      </c>
      <c r="O35" s="25">
        <f t="shared" si="12"/>
        <v>821947.3799999999</v>
      </c>
      <c r="P35" s="25">
        <f t="shared" si="13"/>
        <v>13379282.174399998</v>
      </c>
      <c r="Q35" s="33">
        <f t="shared" si="9"/>
        <v>14201229.554399997</v>
      </c>
      <c r="R35" s="50">
        <f t="shared" si="10"/>
        <v>4729.01417062937</v>
      </c>
      <c r="S35" s="51">
        <f t="shared" si="11"/>
        <v>44.73252747252747</v>
      </c>
    </row>
    <row r="36" spans="1:19" s="2" customFormat="1" ht="15">
      <c r="A36" s="243">
        <v>9</v>
      </c>
      <c r="B36" s="244" t="s">
        <v>27</v>
      </c>
      <c r="C36" s="245">
        <v>3521</v>
      </c>
      <c r="D36" s="246">
        <v>201837</v>
      </c>
      <c r="E36" s="245">
        <v>15896</v>
      </c>
      <c r="F36" s="247">
        <v>0</v>
      </c>
      <c r="G36" s="247">
        <v>11873</v>
      </c>
      <c r="H36" s="249"/>
      <c r="I36" s="249">
        <v>630</v>
      </c>
      <c r="J36" s="249"/>
      <c r="K36" s="249"/>
      <c r="L36" s="250"/>
      <c r="M36" s="261">
        <v>2262454.986</v>
      </c>
      <c r="N36" s="262">
        <v>8423119.06</v>
      </c>
      <c r="O36" s="253">
        <f>(F36*10.15+G36*15.19+H36*25.98+I36*11.17+J36*5.08+K36*1.98)*6</f>
        <v>1124327.82</v>
      </c>
      <c r="P36" s="253">
        <f t="shared" si="13"/>
        <v>19992050.58</v>
      </c>
      <c r="Q36" s="254">
        <f t="shared" si="9"/>
        <v>21116378.4</v>
      </c>
      <c r="R36" s="257">
        <f t="shared" si="10"/>
        <v>5997.2673672252195</v>
      </c>
      <c r="S36" s="256">
        <f t="shared" si="11"/>
        <v>57.32377165577961</v>
      </c>
    </row>
    <row r="37" spans="1:19" s="30" customFormat="1" ht="15">
      <c r="A37" s="17">
        <v>10</v>
      </c>
      <c r="B37" s="18" t="s">
        <v>28</v>
      </c>
      <c r="C37" s="19">
        <v>1262</v>
      </c>
      <c r="D37" s="20">
        <v>79600.5</v>
      </c>
      <c r="E37" s="19">
        <v>4779</v>
      </c>
      <c r="F37" s="21"/>
      <c r="G37" s="21">
        <v>2964</v>
      </c>
      <c r="H37" s="22">
        <v>603</v>
      </c>
      <c r="I37" s="22">
        <v>99</v>
      </c>
      <c r="J37" s="22"/>
      <c r="K37" s="22"/>
      <c r="L37" s="24"/>
      <c r="M37" s="31">
        <v>636951.15</v>
      </c>
      <c r="N37" s="32">
        <v>1660951.74</v>
      </c>
      <c r="O37" s="25">
        <f>(F37*10.15+G37*15.19+H37*25.98+I37*11.17+J37*5.08+K37*1.98)*6</f>
        <v>370769.58</v>
      </c>
      <c r="P37" s="25">
        <f>(D37*15.58)*6+O37</f>
        <v>7811824.32</v>
      </c>
      <c r="Q37" s="33">
        <f t="shared" si="9"/>
        <v>8182593.9</v>
      </c>
      <c r="R37" s="50">
        <f t="shared" si="10"/>
        <v>6483.830348652932</v>
      </c>
      <c r="S37" s="51">
        <f t="shared" si="11"/>
        <v>63.07488114104596</v>
      </c>
    </row>
    <row r="38" spans="1:19" s="30" customFormat="1" ht="15">
      <c r="A38" s="17">
        <v>11</v>
      </c>
      <c r="B38" s="18" t="s">
        <v>29</v>
      </c>
      <c r="C38" s="19">
        <v>12096</v>
      </c>
      <c r="D38" s="54">
        <v>893838.6399999999</v>
      </c>
      <c r="E38" s="19">
        <v>50592</v>
      </c>
      <c r="F38" s="21">
        <v>0</v>
      </c>
      <c r="G38" s="21">
        <v>49017</v>
      </c>
      <c r="H38" s="22">
        <v>61</v>
      </c>
      <c r="I38" s="22">
        <v>0</v>
      </c>
      <c r="J38" s="22">
        <v>0</v>
      </c>
      <c r="K38" s="22">
        <v>0</v>
      </c>
      <c r="L38" s="24"/>
      <c r="M38" s="31">
        <v>17652606.343999997</v>
      </c>
      <c r="N38" s="32">
        <v>54086242.669999994</v>
      </c>
      <c r="O38" s="25">
        <f>(F38*10.15+G38*15.19+H38*25.98+I38*11.17+J38*5.08+K38*1.98)*6</f>
        <v>4476918.0600000005</v>
      </c>
      <c r="P38" s="26">
        <f t="shared" si="13"/>
        <v>88032954.12719999</v>
      </c>
      <c r="Q38" s="27">
        <f t="shared" si="9"/>
        <v>92509872.1872</v>
      </c>
      <c r="R38" s="28">
        <f t="shared" si="10"/>
        <v>7647.972237698412</v>
      </c>
      <c r="S38" s="29">
        <f t="shared" si="11"/>
        <v>73.8953902116402</v>
      </c>
    </row>
    <row r="39" spans="1:19" s="30" customFormat="1" ht="15">
      <c r="A39" s="17">
        <v>12</v>
      </c>
      <c r="B39" s="18" t="s">
        <v>30</v>
      </c>
      <c r="C39" s="55">
        <v>4146</v>
      </c>
      <c r="D39" s="54">
        <v>275171.72</v>
      </c>
      <c r="E39" s="19">
        <v>18337</v>
      </c>
      <c r="F39" s="21"/>
      <c r="G39" s="56">
        <v>15380</v>
      </c>
      <c r="H39" s="22">
        <v>256</v>
      </c>
      <c r="I39" s="22"/>
      <c r="J39" s="22"/>
      <c r="K39" s="22"/>
      <c r="L39" s="24"/>
      <c r="M39" s="31">
        <v>2526576.041</v>
      </c>
      <c r="N39" s="32">
        <v>9435172.58</v>
      </c>
      <c r="O39" s="25">
        <f>(F39*10.15+G39*15.19+H39*25.98+I39*11.17+J39*5.08+K39*1.98)*6</f>
        <v>1441638.48</v>
      </c>
      <c r="P39" s="26">
        <f t="shared" si="13"/>
        <v>27164690.8656</v>
      </c>
      <c r="Q39" s="27">
        <f t="shared" si="9"/>
        <v>28606329.3456</v>
      </c>
      <c r="R39" s="44">
        <f t="shared" si="10"/>
        <v>6899.741762083937</v>
      </c>
      <c r="S39" s="47">
        <f t="shared" si="11"/>
        <v>66.37041003376748</v>
      </c>
    </row>
    <row r="40" spans="1:19" s="30" customFormat="1" ht="15">
      <c r="A40" s="17">
        <v>13</v>
      </c>
      <c r="B40" s="18" t="s">
        <v>31</v>
      </c>
      <c r="C40" s="55">
        <v>10158</v>
      </c>
      <c r="D40" s="263">
        <v>782191.03</v>
      </c>
      <c r="E40" s="19">
        <v>48316</v>
      </c>
      <c r="F40" s="21">
        <v>213</v>
      </c>
      <c r="G40" s="56">
        <v>44134</v>
      </c>
      <c r="H40" s="22">
        <v>646</v>
      </c>
      <c r="I40" s="22">
        <v>3</v>
      </c>
      <c r="J40" s="22"/>
      <c r="K40" s="22"/>
      <c r="L40" s="24"/>
      <c r="M40" s="57">
        <v>10548935.512</v>
      </c>
      <c r="N40" s="58">
        <v>39274579.84</v>
      </c>
      <c r="O40" s="25">
        <f t="shared" si="12"/>
        <v>4136243.999999999</v>
      </c>
      <c r="P40" s="25">
        <f t="shared" si="13"/>
        <v>77255461.4844</v>
      </c>
      <c r="Q40" s="33">
        <f>O40+P40</f>
        <v>81391705.4844</v>
      </c>
      <c r="R40" s="53">
        <f t="shared" si="10"/>
        <v>8012.5719122268165</v>
      </c>
      <c r="S40" s="59">
        <f t="shared" si="11"/>
        <v>77.00246406772987</v>
      </c>
    </row>
    <row r="41" spans="1:19" s="2" customFormat="1" ht="15">
      <c r="A41" s="17">
        <v>14</v>
      </c>
      <c r="B41" s="18" t="s">
        <v>32</v>
      </c>
      <c r="C41" s="55">
        <v>226</v>
      </c>
      <c r="D41" s="54">
        <v>17952.07</v>
      </c>
      <c r="E41" s="19">
        <v>751</v>
      </c>
      <c r="F41" s="21"/>
      <c r="G41" s="56">
        <v>689</v>
      </c>
      <c r="H41" s="22">
        <v>6</v>
      </c>
      <c r="I41" s="22"/>
      <c r="J41" s="22"/>
      <c r="K41" s="22"/>
      <c r="L41" s="24"/>
      <c r="M41" s="31">
        <v>133379.185</v>
      </c>
      <c r="N41" s="58">
        <v>496733.17</v>
      </c>
      <c r="O41" s="25">
        <f t="shared" si="12"/>
        <v>63730.73999999999</v>
      </c>
      <c r="P41" s="26">
        <f>(D41*15.58)*6+O41</f>
        <v>1741890.2436</v>
      </c>
      <c r="Q41" s="314">
        <f>O41+P41</f>
        <v>1805620.9836</v>
      </c>
      <c r="R41" s="44">
        <f t="shared" si="10"/>
        <v>7989.473378761061</v>
      </c>
      <c r="S41" s="47">
        <f t="shared" si="11"/>
        <v>79.43393805309735</v>
      </c>
    </row>
    <row r="42" spans="1:19" s="2" customFormat="1" ht="15">
      <c r="A42" s="17">
        <v>15</v>
      </c>
      <c r="B42" s="18" t="s">
        <v>33</v>
      </c>
      <c r="C42" s="22">
        <v>290</v>
      </c>
      <c r="D42" s="60">
        <v>15570.45</v>
      </c>
      <c r="E42" s="19">
        <v>1164</v>
      </c>
      <c r="F42" s="21"/>
      <c r="G42" s="22">
        <v>926</v>
      </c>
      <c r="H42" s="56">
        <v>19</v>
      </c>
      <c r="I42" s="56">
        <v>10</v>
      </c>
      <c r="J42" s="56"/>
      <c r="K42" s="56"/>
      <c r="L42" s="24"/>
      <c r="M42" s="31">
        <v>114030.042</v>
      </c>
      <c r="N42" s="32">
        <v>420957.79</v>
      </c>
      <c r="O42" s="25">
        <f t="shared" si="12"/>
        <v>88027.56</v>
      </c>
      <c r="P42" s="25">
        <f>(D42*15.58)*6+O42</f>
        <v>1543553.226</v>
      </c>
      <c r="Q42" s="33">
        <f t="shared" si="9"/>
        <v>1631580.786</v>
      </c>
      <c r="R42" s="28">
        <f t="shared" si="10"/>
        <v>5626.14064137931</v>
      </c>
      <c r="S42" s="51">
        <f t="shared" si="11"/>
        <v>53.691206896551726</v>
      </c>
    </row>
    <row r="43" spans="1:19" s="2" customFormat="1" ht="15">
      <c r="A43" s="61"/>
      <c r="B43" s="62" t="s">
        <v>34</v>
      </c>
      <c r="C43" s="63">
        <f>SUM(C28:C42)</f>
        <v>136324</v>
      </c>
      <c r="D43" s="64">
        <f aca="true" t="shared" si="14" ref="D43:L43">SUM(D28:D42)</f>
        <v>8237215.510000001</v>
      </c>
      <c r="E43" s="63">
        <f t="shared" si="14"/>
        <v>469117</v>
      </c>
      <c r="F43" s="63">
        <f t="shared" si="14"/>
        <v>465</v>
      </c>
      <c r="G43" s="63">
        <f t="shared" si="14"/>
        <v>403237</v>
      </c>
      <c r="H43" s="63">
        <f t="shared" si="14"/>
        <v>27802</v>
      </c>
      <c r="I43" s="63">
        <f t="shared" si="14"/>
        <v>2030</v>
      </c>
      <c r="J43" s="63">
        <f t="shared" si="14"/>
        <v>1</v>
      </c>
      <c r="K43" s="63">
        <f t="shared" si="14"/>
        <v>7</v>
      </c>
      <c r="L43" s="63">
        <f t="shared" si="14"/>
        <v>0</v>
      </c>
      <c r="M43" s="65">
        <f>SUM(M28:M42)</f>
        <v>80815636.04999998</v>
      </c>
      <c r="N43" s="64">
        <f>SUM(N28:N42)</f>
        <v>288942276.54954726</v>
      </c>
      <c r="O43" s="66">
        <f>SUM(O28:O42)</f>
        <v>41249279.18</v>
      </c>
      <c r="P43" s="66">
        <f>SUM(P28:P42)</f>
        <v>802747550.3696</v>
      </c>
      <c r="Q43" s="66">
        <f>SUM(Q28:Q42)</f>
        <v>843996829.5495999</v>
      </c>
      <c r="R43" s="64">
        <f t="shared" si="10"/>
        <v>6191.109632563598</v>
      </c>
      <c r="S43" s="64">
        <f t="shared" si="11"/>
        <v>60.42381026084916</v>
      </c>
    </row>
    <row r="44" spans="2:21" s="2" customFormat="1" ht="18.75">
      <c r="B44" s="140" t="s">
        <v>44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316"/>
      <c r="N44" s="316"/>
      <c r="O44" s="317"/>
      <c r="P44" s="317"/>
      <c r="Q44" s="317"/>
      <c r="R44" s="317"/>
      <c r="S44" s="317"/>
      <c r="U44" s="2">
        <v>3</v>
      </c>
    </row>
    <row r="45" spans="1:19" s="2" customFormat="1" ht="30" customHeight="1">
      <c r="A45" s="666" t="s">
        <v>1</v>
      </c>
      <c r="B45" s="663" t="s">
        <v>2</v>
      </c>
      <c r="C45" s="664" t="s">
        <v>3</v>
      </c>
      <c r="D45" s="667" t="s">
        <v>4</v>
      </c>
      <c r="E45" s="336"/>
      <c r="F45" s="663" t="s">
        <v>5</v>
      </c>
      <c r="G45" s="663"/>
      <c r="H45" s="663"/>
      <c r="I45" s="668" t="s">
        <v>6</v>
      </c>
      <c r="J45" s="668" t="s">
        <v>7</v>
      </c>
      <c r="K45" s="668" t="s">
        <v>8</v>
      </c>
      <c r="L45" s="669" t="s">
        <v>9</v>
      </c>
      <c r="M45" s="670"/>
      <c r="N45" s="671"/>
      <c r="O45" s="662" t="s">
        <v>35</v>
      </c>
      <c r="P45" s="662"/>
      <c r="Q45" s="663" t="s">
        <v>10</v>
      </c>
      <c r="R45" s="664" t="s">
        <v>38</v>
      </c>
      <c r="S45" s="663" t="s">
        <v>11</v>
      </c>
    </row>
    <row r="46" spans="1:19" s="2" customFormat="1" ht="24">
      <c r="A46" s="666"/>
      <c r="B46" s="663"/>
      <c r="C46" s="665"/>
      <c r="D46" s="667"/>
      <c r="E46" s="336" t="s">
        <v>36</v>
      </c>
      <c r="F46" s="336" t="s">
        <v>12</v>
      </c>
      <c r="G46" s="336" t="s">
        <v>13</v>
      </c>
      <c r="H46" s="336" t="s">
        <v>14</v>
      </c>
      <c r="I46" s="668"/>
      <c r="J46" s="668"/>
      <c r="K46" s="668"/>
      <c r="L46" s="335" t="s">
        <v>15</v>
      </c>
      <c r="M46" s="320" t="s">
        <v>16</v>
      </c>
      <c r="N46" s="320" t="s">
        <v>37</v>
      </c>
      <c r="O46" s="336" t="s">
        <v>17</v>
      </c>
      <c r="P46" s="336" t="s">
        <v>18</v>
      </c>
      <c r="Q46" s="663"/>
      <c r="R46" s="665"/>
      <c r="S46" s="663"/>
    </row>
    <row r="47" spans="1:19" s="154" customFormat="1" ht="15">
      <c r="A47" s="321">
        <v>1</v>
      </c>
      <c r="B47" s="321">
        <v>2</v>
      </c>
      <c r="C47" s="321">
        <v>3</v>
      </c>
      <c r="D47" s="322">
        <v>4</v>
      </c>
      <c r="E47" s="322">
        <v>5</v>
      </c>
      <c r="F47" s="322">
        <v>6</v>
      </c>
      <c r="G47" s="322">
        <v>7</v>
      </c>
      <c r="H47" s="322">
        <v>8</v>
      </c>
      <c r="I47" s="322">
        <v>9</v>
      </c>
      <c r="J47" s="322">
        <v>10</v>
      </c>
      <c r="K47" s="322">
        <v>11</v>
      </c>
      <c r="L47" s="322">
        <v>12</v>
      </c>
      <c r="M47" s="322">
        <v>13</v>
      </c>
      <c r="N47" s="323"/>
      <c r="O47" s="321">
        <v>14</v>
      </c>
      <c r="P47" s="321">
        <v>15</v>
      </c>
      <c r="Q47" s="321">
        <v>16</v>
      </c>
      <c r="R47" s="321">
        <v>17</v>
      </c>
      <c r="S47" s="321">
        <v>18</v>
      </c>
    </row>
    <row r="48" spans="1:19" s="30" customFormat="1" ht="15">
      <c r="A48" s="17">
        <v>1</v>
      </c>
      <c r="B48" s="18" t="s">
        <v>19</v>
      </c>
      <c r="C48" s="19">
        <v>24159</v>
      </c>
      <c r="D48" s="20">
        <v>2906400.94</v>
      </c>
      <c r="E48" s="19">
        <v>87412</v>
      </c>
      <c r="F48" s="21"/>
      <c r="G48" s="21">
        <v>49559</v>
      </c>
      <c r="H48" s="22">
        <v>37853</v>
      </c>
      <c r="I48" s="23"/>
      <c r="J48" s="23"/>
      <c r="K48" s="23"/>
      <c r="L48" s="24">
        <f aca="true" t="shared" si="15" ref="L48:L54">C48</f>
        <v>24159</v>
      </c>
      <c r="M48" s="241">
        <v>19436170.366</v>
      </c>
      <c r="N48" s="242">
        <v>72389417.3364085</v>
      </c>
      <c r="O48" s="25">
        <f aca="true" t="shared" si="16" ref="O48:O61">(F48*10.15+G48*15.19+H48*25.98+I48*11.17+J48*5.08+K48*1.98)*6</f>
        <v>10417332.899999999</v>
      </c>
      <c r="P48" s="26">
        <f>(D48*15.58)*6+O48</f>
        <v>282107692.77119994</v>
      </c>
      <c r="Q48" s="27">
        <f>O48+P48</f>
        <v>292525025.6711999</v>
      </c>
      <c r="R48" s="28">
        <f aca="true" t="shared" si="17" ref="R48:R63">Q48/C48</f>
        <v>12108.325082627589</v>
      </c>
      <c r="S48" s="29">
        <f aca="true" t="shared" si="18" ref="S48:S63">D48/C48</f>
        <v>120.30303158243305</v>
      </c>
    </row>
    <row r="49" spans="1:19" s="30" customFormat="1" ht="15">
      <c r="A49" s="17">
        <v>2</v>
      </c>
      <c r="B49" s="18" t="s">
        <v>20</v>
      </c>
      <c r="C49" s="19">
        <v>5507</v>
      </c>
      <c r="D49" s="20">
        <v>529326.51</v>
      </c>
      <c r="E49" s="19">
        <v>20992</v>
      </c>
      <c r="F49" s="21"/>
      <c r="G49" s="21">
        <v>19878</v>
      </c>
      <c r="H49" s="22">
        <v>961</v>
      </c>
      <c r="I49" s="22">
        <v>0</v>
      </c>
      <c r="J49" s="22">
        <v>0</v>
      </c>
      <c r="K49" s="22">
        <v>0</v>
      </c>
      <c r="L49" s="24">
        <f t="shared" si="15"/>
        <v>5507</v>
      </c>
      <c r="M49" s="31">
        <v>3096841.4749</v>
      </c>
      <c r="N49" s="32">
        <v>11479254.54</v>
      </c>
      <c r="O49" s="25">
        <f t="shared" si="16"/>
        <v>1961481.5999999999</v>
      </c>
      <c r="P49" s="227">
        <v>51442923.7548</v>
      </c>
      <c r="Q49" s="33">
        <f>O49+P49</f>
        <v>53404405.3548</v>
      </c>
      <c r="R49" s="28">
        <f t="shared" si="17"/>
        <v>9697.54954690394</v>
      </c>
      <c r="S49" s="29">
        <f t="shared" si="18"/>
        <v>96.11885055384057</v>
      </c>
    </row>
    <row r="50" spans="1:19" s="30" customFormat="1" ht="15">
      <c r="A50" s="17">
        <v>3</v>
      </c>
      <c r="B50" s="18" t="s">
        <v>21</v>
      </c>
      <c r="C50" s="23">
        <v>9089</v>
      </c>
      <c r="D50" s="35">
        <v>1085425.74</v>
      </c>
      <c r="E50" s="19">
        <v>44489</v>
      </c>
      <c r="F50" s="21"/>
      <c r="G50" s="22">
        <v>38706</v>
      </c>
      <c r="H50" s="22">
        <v>5403</v>
      </c>
      <c r="I50" s="22">
        <v>723</v>
      </c>
      <c r="J50" s="22"/>
      <c r="K50" s="22">
        <v>15</v>
      </c>
      <c r="L50" s="24">
        <f t="shared" si="15"/>
        <v>9089</v>
      </c>
      <c r="M50" s="31">
        <v>6759709.352</v>
      </c>
      <c r="N50" s="32">
        <v>25176276.93</v>
      </c>
      <c r="O50" s="25">
        <f t="shared" si="16"/>
        <v>4418518.140000001</v>
      </c>
      <c r="P50" s="26">
        <f>(D50*15.58)*6+O50</f>
        <v>105884116.31519999</v>
      </c>
      <c r="Q50" s="27">
        <f>O50+P50</f>
        <v>110302634.45519999</v>
      </c>
      <c r="R50" s="28">
        <f t="shared" si="17"/>
        <v>12135.838316118383</v>
      </c>
      <c r="S50" s="29">
        <f t="shared" si="18"/>
        <v>119.42191000110023</v>
      </c>
    </row>
    <row r="51" spans="1:19" s="30" customFormat="1" ht="15">
      <c r="A51" s="17">
        <v>4</v>
      </c>
      <c r="B51" s="18" t="s">
        <v>22</v>
      </c>
      <c r="C51" s="19">
        <v>15430</v>
      </c>
      <c r="D51" s="20">
        <v>1820273.063</v>
      </c>
      <c r="E51" s="19">
        <v>74772</v>
      </c>
      <c r="F51" s="21"/>
      <c r="G51" s="21">
        <v>63054</v>
      </c>
      <c r="H51" s="22">
        <v>10736</v>
      </c>
      <c r="I51" s="22">
        <v>1185</v>
      </c>
      <c r="J51" s="22"/>
      <c r="K51" s="40"/>
      <c r="L51" s="24">
        <f t="shared" si="15"/>
        <v>15430</v>
      </c>
      <c r="M51" s="31">
        <v>12419687.16</v>
      </c>
      <c r="N51" s="32">
        <v>46202987.7</v>
      </c>
      <c r="O51" s="26">
        <f t="shared" si="16"/>
        <v>7499687.9399999995</v>
      </c>
      <c r="P51" s="26">
        <f>(D51*15.58)*6+O51</f>
        <v>177658813.86924002</v>
      </c>
      <c r="Q51" s="27">
        <f aca="true" t="shared" si="19" ref="Q51:Q62">O51+P51</f>
        <v>185158501.80924</v>
      </c>
      <c r="R51" s="28">
        <f t="shared" si="17"/>
        <v>11999.9029040337</v>
      </c>
      <c r="S51" s="29">
        <f t="shared" si="18"/>
        <v>117.9697383668179</v>
      </c>
    </row>
    <row r="52" spans="1:19" s="30" customFormat="1" ht="15">
      <c r="A52" s="17">
        <v>5</v>
      </c>
      <c r="B52" s="18" t="s">
        <v>23</v>
      </c>
      <c r="C52" s="19">
        <v>18064</v>
      </c>
      <c r="D52" s="20">
        <v>1968542.64</v>
      </c>
      <c r="E52" s="19">
        <v>83118</v>
      </c>
      <c r="F52" s="21">
        <v>6</v>
      </c>
      <c r="G52" s="21">
        <v>81313</v>
      </c>
      <c r="H52" s="22">
        <v>1649</v>
      </c>
      <c r="I52" s="41"/>
      <c r="J52" s="41"/>
      <c r="K52" s="41"/>
      <c r="L52" s="24">
        <f t="shared" si="15"/>
        <v>18064</v>
      </c>
      <c r="M52" s="42">
        <v>12329231.589</v>
      </c>
      <c r="N52" s="43">
        <v>45914316.81</v>
      </c>
      <c r="O52" s="25">
        <f>(F52*10.15+G52*15.19+H52*25.98+I52*11.17+J52*5.08+K52*1.98)*6</f>
        <v>7668278.34</v>
      </c>
      <c r="P52" s="25">
        <f aca="true" t="shared" si="20" ref="P52:P62">(D52*15.58)*6+O52</f>
        <v>191687644.3272</v>
      </c>
      <c r="Q52" s="33">
        <f t="shared" si="19"/>
        <v>199355922.6672</v>
      </c>
      <c r="R52" s="44">
        <f t="shared" si="17"/>
        <v>11036.089607351638</v>
      </c>
      <c r="S52" s="29">
        <f t="shared" si="18"/>
        <v>108.9760097431355</v>
      </c>
    </row>
    <row r="53" spans="1:19" s="30" customFormat="1" ht="15">
      <c r="A53" s="17">
        <v>6</v>
      </c>
      <c r="B53" s="18" t="s">
        <v>24</v>
      </c>
      <c r="C53" s="19">
        <v>8868</v>
      </c>
      <c r="D53" s="156">
        <v>1212936.225</v>
      </c>
      <c r="E53" s="19">
        <v>49106</v>
      </c>
      <c r="F53" s="40"/>
      <c r="G53" s="21">
        <v>48691</v>
      </c>
      <c r="H53" s="22">
        <v>5</v>
      </c>
      <c r="I53" s="22"/>
      <c r="J53" s="22"/>
      <c r="K53" s="22"/>
      <c r="L53" s="24">
        <f t="shared" si="15"/>
        <v>8868</v>
      </c>
      <c r="M53" s="45">
        <v>7217870.745</v>
      </c>
      <c r="N53" s="46">
        <v>26890736.15</v>
      </c>
      <c r="O53" s="25">
        <f>(F53*10.15+G53*15.19+H53*25.98+I53*11.17+J53*5.08+K53*1.98)*6</f>
        <v>4438477.14</v>
      </c>
      <c r="P53" s="26">
        <f t="shared" si="20"/>
        <v>117823755.45300002</v>
      </c>
      <c r="Q53" s="33">
        <f t="shared" si="19"/>
        <v>122262232.59300002</v>
      </c>
      <c r="R53" s="44">
        <f t="shared" si="17"/>
        <v>13786.90038261164</v>
      </c>
      <c r="S53" s="47">
        <f t="shared" si="18"/>
        <v>136.77675067658998</v>
      </c>
    </row>
    <row r="54" spans="1:19" s="30" customFormat="1" ht="15">
      <c r="A54" s="17">
        <v>7</v>
      </c>
      <c r="B54" s="18" t="s">
        <v>25</v>
      </c>
      <c r="C54" s="19">
        <v>9424</v>
      </c>
      <c r="D54" s="48">
        <v>1229397.22</v>
      </c>
      <c r="E54" s="21">
        <v>43976</v>
      </c>
      <c r="F54" s="22">
        <v>3</v>
      </c>
      <c r="G54" s="22">
        <v>27584</v>
      </c>
      <c r="H54" s="22">
        <v>15958</v>
      </c>
      <c r="I54" s="22">
        <v>1333</v>
      </c>
      <c r="J54" s="22"/>
      <c r="K54" s="22"/>
      <c r="L54" s="24">
        <f t="shared" si="15"/>
        <v>9424</v>
      </c>
      <c r="M54" s="31">
        <v>7409289.62</v>
      </c>
      <c r="N54" s="32">
        <v>27602460.61</v>
      </c>
      <c r="O54" s="25">
        <f>(F54*10.15+G54*15.19+H54*25.98+I54*11.17+J54*5.08+K54*1.98)*6</f>
        <v>5091059.16</v>
      </c>
      <c r="P54" s="25">
        <f t="shared" si="20"/>
        <v>120015111.28559998</v>
      </c>
      <c r="Q54" s="33">
        <f>O54+P54</f>
        <v>125106170.44559997</v>
      </c>
      <c r="R54" s="44">
        <f t="shared" si="17"/>
        <v>13275.272755263155</v>
      </c>
      <c r="S54" s="47">
        <f t="shared" si="18"/>
        <v>130.45386460101867</v>
      </c>
    </row>
    <row r="55" spans="1:19" s="30" customFormat="1" ht="15">
      <c r="A55" s="17">
        <v>8</v>
      </c>
      <c r="B55" s="18" t="s">
        <v>26</v>
      </c>
      <c r="C55" s="19">
        <v>8804</v>
      </c>
      <c r="D55" s="156">
        <v>724234.397</v>
      </c>
      <c r="E55" s="19">
        <v>38093</v>
      </c>
      <c r="F55" s="21">
        <v>6</v>
      </c>
      <c r="G55" s="21">
        <v>24970</v>
      </c>
      <c r="H55" s="22">
        <v>11947</v>
      </c>
      <c r="I55" s="22">
        <v>1341</v>
      </c>
      <c r="J55" s="22"/>
      <c r="K55" s="22">
        <v>93</v>
      </c>
      <c r="L55" s="24">
        <f>C55</f>
        <v>8804</v>
      </c>
      <c r="M55" s="31">
        <v>4388836.825</v>
      </c>
      <c r="N55" s="32">
        <v>16360734.13</v>
      </c>
      <c r="O55" s="25">
        <f t="shared" si="16"/>
        <v>4229408.22</v>
      </c>
      <c r="P55" s="25">
        <f t="shared" si="20"/>
        <v>71930839.65156001</v>
      </c>
      <c r="Q55" s="33">
        <f t="shared" si="19"/>
        <v>76160247.87156</v>
      </c>
      <c r="R55" s="50">
        <f t="shared" si="17"/>
        <v>8650.641511990005</v>
      </c>
      <c r="S55" s="51">
        <f t="shared" si="18"/>
        <v>82.26197149023172</v>
      </c>
    </row>
    <row r="56" spans="1:19" s="2" customFormat="1" ht="15">
      <c r="A56" s="243">
        <v>9</v>
      </c>
      <c r="B56" s="244" t="s">
        <v>27</v>
      </c>
      <c r="C56" s="245">
        <v>4683</v>
      </c>
      <c r="D56" s="246">
        <v>428289.5</v>
      </c>
      <c r="E56" s="245">
        <v>23173</v>
      </c>
      <c r="F56" s="247"/>
      <c r="G56" s="247">
        <v>23128</v>
      </c>
      <c r="H56" s="249">
        <v>4</v>
      </c>
      <c r="I56" s="249">
        <v>1719</v>
      </c>
      <c r="J56" s="249"/>
      <c r="K56" s="249"/>
      <c r="L56" s="250">
        <f aca="true" t="shared" si="21" ref="L56:L62">C56</f>
        <v>4683</v>
      </c>
      <c r="M56" s="261">
        <v>3224997.079</v>
      </c>
      <c r="N56" s="262">
        <v>12014381.3</v>
      </c>
      <c r="O56" s="253">
        <f>(F56*10.15+G56*15.19+H56*25.98+I56*11.17+J56*5.08+K56*1.98)*6</f>
        <v>2223716.82</v>
      </c>
      <c r="P56" s="253">
        <f>(D56*15.58)*6+O56</f>
        <v>42260219.28</v>
      </c>
      <c r="Q56" s="254">
        <f t="shared" si="19"/>
        <v>44483936.1</v>
      </c>
      <c r="R56" s="257">
        <f t="shared" si="17"/>
        <v>9499.02543241512</v>
      </c>
      <c r="S56" s="256">
        <f t="shared" si="18"/>
        <v>91.45622464232329</v>
      </c>
    </row>
    <row r="57" spans="1:19" s="30" customFormat="1" ht="15">
      <c r="A57" s="17">
        <v>10</v>
      </c>
      <c r="B57" s="18" t="s">
        <v>28</v>
      </c>
      <c r="C57" s="19">
        <v>2999</v>
      </c>
      <c r="D57" s="20">
        <v>351604</v>
      </c>
      <c r="E57" s="19">
        <v>13815</v>
      </c>
      <c r="F57" s="21"/>
      <c r="G57" s="21">
        <v>7702</v>
      </c>
      <c r="H57" s="22">
        <v>5866</v>
      </c>
      <c r="I57" s="22">
        <v>492</v>
      </c>
      <c r="J57" s="22">
        <v>9</v>
      </c>
      <c r="K57" s="22">
        <v>3</v>
      </c>
      <c r="L57" s="24">
        <f t="shared" si="21"/>
        <v>2999</v>
      </c>
      <c r="M57" s="31">
        <v>2025865.8</v>
      </c>
      <c r="N57" s="32">
        <v>5003551.88</v>
      </c>
      <c r="O57" s="25">
        <f>(F57*10.15+G57*15.19+H57*25.98+I57*11.17+J57*5.08+K57*1.98)*6</f>
        <v>1649636.16</v>
      </c>
      <c r="P57" s="25">
        <f>(D57*15.58)*6+O57</f>
        <v>34517578.08</v>
      </c>
      <c r="Q57" s="33">
        <f t="shared" si="19"/>
        <v>36167214.239999995</v>
      </c>
      <c r="R57" s="50">
        <f t="shared" si="17"/>
        <v>12059.75799933311</v>
      </c>
      <c r="S57" s="51">
        <f t="shared" si="18"/>
        <v>117.24041347115705</v>
      </c>
    </row>
    <row r="58" spans="1:19" s="30" customFormat="1" ht="15">
      <c r="A58" s="17">
        <v>11</v>
      </c>
      <c r="B58" s="18" t="s">
        <v>29</v>
      </c>
      <c r="C58" s="19">
        <v>11040</v>
      </c>
      <c r="D58" s="54">
        <v>1484575.968</v>
      </c>
      <c r="E58" s="19">
        <v>52136</v>
      </c>
      <c r="F58" s="21">
        <v>4</v>
      </c>
      <c r="G58" s="21">
        <v>51772</v>
      </c>
      <c r="H58" s="22">
        <v>187</v>
      </c>
      <c r="I58" s="22">
        <v>2</v>
      </c>
      <c r="J58" s="22">
        <v>0</v>
      </c>
      <c r="K58" s="22">
        <v>0</v>
      </c>
      <c r="L58" s="24">
        <f t="shared" si="21"/>
        <v>11040</v>
      </c>
      <c r="M58" s="31">
        <v>10553223.693999998</v>
      </c>
      <c r="N58" s="32">
        <v>32194352.159999996</v>
      </c>
      <c r="O58" s="25">
        <v>10553223.693999998</v>
      </c>
      <c r="P58" s="25">
        <f>(D58*15.58)*6+O58</f>
        <v>149331385.18264002</v>
      </c>
      <c r="Q58" s="33">
        <f t="shared" si="19"/>
        <v>159884608.87664002</v>
      </c>
      <c r="R58" s="28">
        <f t="shared" si="17"/>
        <v>14482.30152868116</v>
      </c>
      <c r="S58" s="29">
        <f t="shared" si="18"/>
        <v>134.47246086956523</v>
      </c>
    </row>
    <row r="59" spans="1:19" s="30" customFormat="1" ht="15">
      <c r="A59" s="17">
        <v>12</v>
      </c>
      <c r="B59" s="18" t="s">
        <v>30</v>
      </c>
      <c r="C59" s="55">
        <v>8122</v>
      </c>
      <c r="D59" s="54">
        <v>835991.72</v>
      </c>
      <c r="E59" s="19">
        <v>33761</v>
      </c>
      <c r="F59" s="21"/>
      <c r="G59" s="56">
        <v>31009</v>
      </c>
      <c r="H59" s="22">
        <v>2602</v>
      </c>
      <c r="I59" s="22"/>
      <c r="J59" s="22"/>
      <c r="K59" s="22"/>
      <c r="L59" s="24">
        <f t="shared" si="21"/>
        <v>8122</v>
      </c>
      <c r="M59" s="31">
        <v>5411079.48</v>
      </c>
      <c r="N59" s="32">
        <v>20153217.94</v>
      </c>
      <c r="O59" s="25">
        <f t="shared" si="16"/>
        <v>3231760.0199999996</v>
      </c>
      <c r="P59" s="26">
        <f t="shared" si="20"/>
        <v>81380266.00559999</v>
      </c>
      <c r="Q59" s="27">
        <f t="shared" si="19"/>
        <v>84612026.02559999</v>
      </c>
      <c r="R59" s="44">
        <f t="shared" si="17"/>
        <v>10417.634329672494</v>
      </c>
      <c r="S59" s="47">
        <f t="shared" si="18"/>
        <v>102.92929327751784</v>
      </c>
    </row>
    <row r="60" spans="1:19" s="30" customFormat="1" ht="15">
      <c r="A60" s="17">
        <v>13</v>
      </c>
      <c r="B60" s="18" t="s">
        <v>31</v>
      </c>
      <c r="C60" s="55">
        <v>13958</v>
      </c>
      <c r="D60" s="54">
        <v>1806713.45</v>
      </c>
      <c r="E60" s="19">
        <v>71354</v>
      </c>
      <c r="F60" s="21">
        <v>392</v>
      </c>
      <c r="G60" s="56">
        <v>67449</v>
      </c>
      <c r="H60" s="22">
        <v>3039</v>
      </c>
      <c r="I60" s="22">
        <v>23</v>
      </c>
      <c r="J60" s="22"/>
      <c r="K60" s="22"/>
      <c r="L60" s="24">
        <f t="shared" si="21"/>
        <v>13958</v>
      </c>
      <c r="M60" s="57">
        <v>14029688.262</v>
      </c>
      <c r="N60" s="58">
        <v>52411765.42</v>
      </c>
      <c r="O60" s="25">
        <f t="shared" si="16"/>
        <v>6646435.4399999995</v>
      </c>
      <c r="P60" s="25">
        <f t="shared" si="20"/>
        <v>175538008.746</v>
      </c>
      <c r="Q60" s="33">
        <f t="shared" si="19"/>
        <v>182184444.186</v>
      </c>
      <c r="R60" s="53">
        <f t="shared" si="17"/>
        <v>13052.331579452642</v>
      </c>
      <c r="S60" s="29">
        <f t="shared" si="18"/>
        <v>129.43927854993552</v>
      </c>
    </row>
    <row r="61" spans="1:19" s="30" customFormat="1" ht="15">
      <c r="A61" s="17">
        <v>14</v>
      </c>
      <c r="B61" s="18" t="s">
        <v>32</v>
      </c>
      <c r="C61" s="55">
        <v>4583</v>
      </c>
      <c r="D61" s="54">
        <v>519414.33</v>
      </c>
      <c r="E61" s="19">
        <v>21146</v>
      </c>
      <c r="F61" s="21"/>
      <c r="G61" s="56">
        <v>20579</v>
      </c>
      <c r="H61" s="22">
        <v>230</v>
      </c>
      <c r="I61" s="22"/>
      <c r="J61" s="22"/>
      <c r="K61" s="22"/>
      <c r="L61" s="24">
        <f t="shared" si="21"/>
        <v>4583</v>
      </c>
      <c r="M61" s="31">
        <v>2878986.065</v>
      </c>
      <c r="N61" s="58">
        <v>10722629.75</v>
      </c>
      <c r="O61" s="25">
        <f t="shared" si="16"/>
        <v>1911422.4600000002</v>
      </c>
      <c r="P61" s="26">
        <f>(D61*15.58)*6+O61</f>
        <v>50466274.028400004</v>
      </c>
      <c r="Q61" s="33">
        <f t="shared" si="19"/>
        <v>52377696.488400005</v>
      </c>
      <c r="R61" s="44">
        <f t="shared" si="17"/>
        <v>11428.692229631248</v>
      </c>
      <c r="S61" s="47">
        <f t="shared" si="18"/>
        <v>113.33500545494218</v>
      </c>
    </row>
    <row r="62" spans="1:19" s="2" customFormat="1" ht="15">
      <c r="A62" s="17">
        <v>15</v>
      </c>
      <c r="B62" s="18" t="s">
        <v>33</v>
      </c>
      <c r="C62" s="22">
        <v>2069</v>
      </c>
      <c r="D62" s="60">
        <v>204447.697</v>
      </c>
      <c r="E62" s="19">
        <v>9385</v>
      </c>
      <c r="F62" s="21">
        <v>15</v>
      </c>
      <c r="G62" s="22">
        <v>8100</v>
      </c>
      <c r="H62" s="56">
        <v>720</v>
      </c>
      <c r="I62" s="56">
        <v>203</v>
      </c>
      <c r="J62" s="56"/>
      <c r="K62" s="56">
        <v>47</v>
      </c>
      <c r="L62" s="24">
        <f t="shared" si="21"/>
        <v>2069</v>
      </c>
      <c r="M62" s="31">
        <v>1446292.806</v>
      </c>
      <c r="N62" s="32">
        <v>5386753.73</v>
      </c>
      <c r="O62" s="25">
        <f>(F62*10.15+G62*15.19+H62*25.98+I62*11.17+J62*5.08+K62*1.98)*6</f>
        <v>865544.52</v>
      </c>
      <c r="P62" s="25">
        <f t="shared" si="20"/>
        <v>19977315.235559996</v>
      </c>
      <c r="Q62" s="33">
        <f t="shared" si="19"/>
        <v>20842859.755559996</v>
      </c>
      <c r="R62" s="28">
        <f t="shared" si="17"/>
        <v>10073.8809838376</v>
      </c>
      <c r="S62" s="51">
        <f t="shared" si="18"/>
        <v>98.81473997100048</v>
      </c>
    </row>
    <row r="63" spans="1:19" s="2" customFormat="1" ht="15">
      <c r="A63" s="61"/>
      <c r="B63" s="62" t="s">
        <v>34</v>
      </c>
      <c r="C63" s="63">
        <f>SUM(C48:C62)</f>
        <v>146799</v>
      </c>
      <c r="D63" s="64">
        <f aca="true" t="shared" si="22" ref="D63:L63">SUM(D48:D62)</f>
        <v>17107573.400000002</v>
      </c>
      <c r="E63" s="63">
        <f t="shared" si="22"/>
        <v>666728</v>
      </c>
      <c r="F63" s="63">
        <f t="shared" si="22"/>
        <v>426</v>
      </c>
      <c r="G63" s="63">
        <f t="shared" si="22"/>
        <v>563494</v>
      </c>
      <c r="H63" s="63">
        <f t="shared" si="22"/>
        <v>97160</v>
      </c>
      <c r="I63" s="63">
        <f t="shared" si="22"/>
        <v>7021</v>
      </c>
      <c r="J63" s="63">
        <f t="shared" si="22"/>
        <v>9</v>
      </c>
      <c r="K63" s="63">
        <f t="shared" si="22"/>
        <v>158</v>
      </c>
      <c r="L63" s="63">
        <f t="shared" si="22"/>
        <v>146799</v>
      </c>
      <c r="M63" s="65">
        <f>SUM(M48:M62)</f>
        <v>112627770.31789999</v>
      </c>
      <c r="N63" s="64">
        <f>SUM(N48:N62)</f>
        <v>409902836.38640857</v>
      </c>
      <c r="O63" s="327">
        <f>SUM(O48:O62)</f>
        <v>72805982.55399998</v>
      </c>
      <c r="P63" s="327">
        <f>SUM(P48:P62)</f>
        <v>1672021943.9859998</v>
      </c>
      <c r="Q63" s="327">
        <f>SUM(Q48:Q62)</f>
        <v>1744827926.54</v>
      </c>
      <c r="R63" s="64">
        <f t="shared" si="17"/>
        <v>11885.829784535317</v>
      </c>
      <c r="S63" s="64">
        <f t="shared" si="18"/>
        <v>116.53739739371522</v>
      </c>
    </row>
    <row r="65" spans="13:19" ht="15">
      <c r="M65" s="303"/>
      <c r="O65" s="271"/>
      <c r="P65" s="271"/>
      <c r="Q65" s="271"/>
      <c r="R65" s="271"/>
      <c r="S65" s="271"/>
    </row>
    <row r="66" spans="15:19" ht="15">
      <c r="O66" s="271"/>
      <c r="P66" s="271"/>
      <c r="Q66" s="271"/>
      <c r="R66" s="271"/>
      <c r="S66" s="271"/>
    </row>
    <row r="67" ht="15">
      <c r="C67" s="1">
        <f>C63/C22%</f>
        <v>51.84990269246935</v>
      </c>
    </row>
    <row r="68" ht="15">
      <c r="M68" s="240"/>
    </row>
  </sheetData>
  <sheetProtection/>
  <mergeCells count="41">
    <mergeCell ref="O45:P45"/>
    <mergeCell ref="Q45:Q46"/>
    <mergeCell ref="R45:R46"/>
    <mergeCell ref="S45:S46"/>
    <mergeCell ref="R25:R26"/>
    <mergeCell ref="S25:S26"/>
    <mergeCell ref="O25:P25"/>
    <mergeCell ref="Q25:Q26"/>
    <mergeCell ref="A45:A46"/>
    <mergeCell ref="B45:B46"/>
    <mergeCell ref="C45:C46"/>
    <mergeCell ref="D45:D46"/>
    <mergeCell ref="F45:H45"/>
    <mergeCell ref="I45:I46"/>
    <mergeCell ref="J45:J46"/>
    <mergeCell ref="K45:K46"/>
    <mergeCell ref="I25:I26"/>
    <mergeCell ref="J25:J26"/>
    <mergeCell ref="K25:K26"/>
    <mergeCell ref="L25:N25"/>
    <mergeCell ref="L45:N4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76"/>
  <sheetViews>
    <sheetView zoomScale="82" zoomScaleNormal="82" zoomScalePageLayoutView="0" workbookViewId="0" topLeftCell="A13">
      <selection activeCell="O33" sqref="O33"/>
    </sheetView>
  </sheetViews>
  <sheetFormatPr defaultColWidth="9.140625" defaultRowHeight="15"/>
  <cols>
    <col min="1" max="1" width="9.421875" style="1" customWidth="1"/>
    <col min="2" max="2" width="33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8.710937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82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20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  <c r="T4" s="677" t="s">
        <v>81</v>
      </c>
    </row>
    <row r="5" spans="1:20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  <c r="T5" s="678"/>
    </row>
    <row r="6" spans="1:20" s="376" customFormat="1" ht="16.5" customHeight="1">
      <c r="A6" s="373">
        <v>1</v>
      </c>
      <c r="B6" s="373">
        <v>2</v>
      </c>
      <c r="C6" s="373">
        <v>3</v>
      </c>
      <c r="D6" s="374">
        <v>4</v>
      </c>
      <c r="E6" s="374">
        <v>5</v>
      </c>
      <c r="F6" s="374">
        <v>6</v>
      </c>
      <c r="G6" s="374">
        <v>7</v>
      </c>
      <c r="H6" s="374">
        <v>8</v>
      </c>
      <c r="I6" s="374">
        <v>9</v>
      </c>
      <c r="J6" s="374">
        <v>10</v>
      </c>
      <c r="K6" s="374">
        <v>11</v>
      </c>
      <c r="L6" s="374">
        <v>12</v>
      </c>
      <c r="M6" s="374">
        <v>13</v>
      </c>
      <c r="N6" s="375"/>
      <c r="O6" s="373">
        <v>14</v>
      </c>
      <c r="P6" s="373">
        <v>15</v>
      </c>
      <c r="Q6" s="373">
        <v>16</v>
      </c>
      <c r="R6" s="373">
        <v>17</v>
      </c>
      <c r="S6" s="373">
        <v>18</v>
      </c>
      <c r="T6" s="61">
        <v>19</v>
      </c>
    </row>
    <row r="7" spans="1:20" s="394" customFormat="1" ht="16.5" customHeight="1">
      <c r="A7" s="160">
        <v>1</v>
      </c>
      <c r="B7" s="161" t="s">
        <v>19</v>
      </c>
      <c r="C7" s="164">
        <f>C28+C48</f>
        <v>77839</v>
      </c>
      <c r="D7" s="185">
        <f aca="true" t="shared" si="0" ref="C7:K21">D28+D48</f>
        <v>5604379.17</v>
      </c>
      <c r="E7" s="164">
        <f t="shared" si="0"/>
        <v>204669</v>
      </c>
      <c r="F7" s="165">
        <f t="shared" si="0"/>
        <v>245</v>
      </c>
      <c r="G7" s="165">
        <f t="shared" si="0"/>
        <v>149419</v>
      </c>
      <c r="H7" s="166">
        <f t="shared" si="0"/>
        <v>55250</v>
      </c>
      <c r="I7" s="162">
        <f t="shared" si="0"/>
        <v>0</v>
      </c>
      <c r="J7" s="162">
        <f t="shared" si="0"/>
        <v>0</v>
      </c>
      <c r="K7" s="162">
        <f t="shared" si="0"/>
        <v>0</v>
      </c>
      <c r="L7" s="395">
        <f>L48</f>
        <v>24252</v>
      </c>
      <c r="M7" s="212">
        <f>M28+M48</f>
        <v>34824600.461</v>
      </c>
      <c r="N7" s="213">
        <f>N28+N48</f>
        <v>129694996.72</v>
      </c>
      <c r="O7" s="171">
        <f aca="true" t="shared" si="1" ref="O7:O20">(F7*10.15+G7*15.19+H7*25.98+I7*11.17+J7*5.08+K7*1.98)*6</f>
        <v>22245338.16</v>
      </c>
      <c r="P7" s="172">
        <f>(D7*15.58)*6+O7</f>
        <v>546142702.9716</v>
      </c>
      <c r="Q7" s="185">
        <f>O7+P7</f>
        <v>568388041.1316</v>
      </c>
      <c r="R7" s="396">
        <f aca="true" t="shared" si="2" ref="R7:R22">Q7/C7</f>
        <v>7302.098448484693</v>
      </c>
      <c r="S7" s="397">
        <f aca="true" t="shared" si="3" ref="S7:S22">D7/C7</f>
        <v>71.99962962011331</v>
      </c>
      <c r="T7" s="161">
        <f>T28+T48</f>
        <v>0</v>
      </c>
    </row>
    <row r="8" spans="1:22" s="342" customFormat="1" ht="16.5" customHeight="1">
      <c r="A8" s="17">
        <v>2</v>
      </c>
      <c r="B8" s="18" t="s">
        <v>20</v>
      </c>
      <c r="C8" s="19">
        <f t="shared" si="0"/>
        <v>10706</v>
      </c>
      <c r="D8" s="156">
        <f t="shared" si="0"/>
        <v>770686.0390000001</v>
      </c>
      <c r="E8" s="19">
        <f t="shared" si="0"/>
        <v>34633</v>
      </c>
      <c r="F8" s="21">
        <f t="shared" si="0"/>
        <v>1</v>
      </c>
      <c r="G8" s="21">
        <f t="shared" si="0"/>
        <v>30474</v>
      </c>
      <c r="H8" s="56">
        <f t="shared" si="0"/>
        <v>1370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339">
        <f aca="true" t="shared" si="4" ref="L8:L21">L49</f>
        <v>5521</v>
      </c>
      <c r="M8" s="241">
        <f>M29+M49</f>
        <v>6327032.039999999</v>
      </c>
      <c r="N8" s="242">
        <f aca="true" t="shared" si="5" ref="M8:N21">N29+N49</f>
        <v>23538613.64</v>
      </c>
      <c r="O8" s="25">
        <f>(F8*10.15+G8*15.19+H8*25.98+I8*11.17+J8*5.08+K8*1.98)*6</f>
        <v>2991016.86</v>
      </c>
      <c r="P8" s="25">
        <v>63649164.226</v>
      </c>
      <c r="Q8" s="156">
        <f>O8+P8</f>
        <v>66640181.086</v>
      </c>
      <c r="R8" s="340">
        <f t="shared" si="2"/>
        <v>6224.5638974406875</v>
      </c>
      <c r="S8" s="341">
        <f t="shared" si="3"/>
        <v>71.98636643003924</v>
      </c>
      <c r="T8" s="18">
        <f aca="true" t="shared" si="6" ref="T8:T21">T29+T49</f>
        <v>3059</v>
      </c>
      <c r="U8" s="381"/>
      <c r="V8" s="381"/>
    </row>
    <row r="9" spans="1:23" s="342" customFormat="1" ht="16.5" customHeight="1">
      <c r="A9" s="17">
        <v>3</v>
      </c>
      <c r="B9" s="18" t="s">
        <v>21</v>
      </c>
      <c r="C9" s="19">
        <f t="shared" si="0"/>
        <v>14268</v>
      </c>
      <c r="D9" s="20">
        <f t="shared" si="0"/>
        <v>1495798.91</v>
      </c>
      <c r="E9" s="19">
        <f t="shared" si="0"/>
        <v>70740</v>
      </c>
      <c r="F9" s="21">
        <f t="shared" si="0"/>
        <v>0</v>
      </c>
      <c r="G9" s="21">
        <f t="shared" si="0"/>
        <v>58499</v>
      </c>
      <c r="H9" s="56">
        <f t="shared" si="0"/>
        <v>6255</v>
      </c>
      <c r="I9" s="55">
        <f t="shared" si="0"/>
        <v>998</v>
      </c>
      <c r="J9" s="55">
        <f t="shared" si="0"/>
        <v>1</v>
      </c>
      <c r="K9" s="55">
        <f t="shared" si="0"/>
        <v>15</v>
      </c>
      <c r="L9" s="339">
        <f t="shared" si="4"/>
        <v>9122</v>
      </c>
      <c r="M9" s="241">
        <f t="shared" si="5"/>
        <v>14581050.319</v>
      </c>
      <c r="N9" s="241">
        <f t="shared" si="5"/>
        <v>54299122.96</v>
      </c>
      <c r="O9" s="25">
        <f t="shared" si="1"/>
        <v>6373722.899999999</v>
      </c>
      <c r="P9" s="26">
        <f>(D9*15.58)*6+O9</f>
        <v>146201005.0068</v>
      </c>
      <c r="Q9" s="20">
        <f>O9+P9</f>
        <v>152574727.9068</v>
      </c>
      <c r="R9" s="340">
        <f t="shared" si="2"/>
        <v>10693.49088216989</v>
      </c>
      <c r="S9" s="341">
        <f t="shared" si="3"/>
        <v>104.83592024109896</v>
      </c>
      <c r="T9" s="18">
        <f t="shared" si="6"/>
        <v>0</v>
      </c>
      <c r="U9" s="37"/>
      <c r="V9" s="343"/>
      <c r="W9" s="344"/>
    </row>
    <row r="10" spans="1:22" s="342" customFormat="1" ht="16.5" customHeight="1">
      <c r="A10" s="17">
        <v>4</v>
      </c>
      <c r="B10" s="18" t="s">
        <v>22</v>
      </c>
      <c r="C10" s="19">
        <f t="shared" si="0"/>
        <v>25411</v>
      </c>
      <c r="D10" s="156">
        <f t="shared" si="0"/>
        <v>2493442.043</v>
      </c>
      <c r="E10" s="19">
        <f t="shared" si="0"/>
        <v>118391</v>
      </c>
      <c r="F10" s="21">
        <f t="shared" si="0"/>
        <v>0</v>
      </c>
      <c r="G10" s="21">
        <f t="shared" si="0"/>
        <v>101604</v>
      </c>
      <c r="H10" s="56">
        <f t="shared" si="0"/>
        <v>12774</v>
      </c>
      <c r="I10" s="55">
        <f t="shared" si="0"/>
        <v>1779</v>
      </c>
      <c r="J10" s="55">
        <f t="shared" si="0"/>
        <v>0</v>
      </c>
      <c r="K10" s="55">
        <f t="shared" si="0"/>
        <v>0</v>
      </c>
      <c r="L10" s="339">
        <f t="shared" si="4"/>
        <v>15350</v>
      </c>
      <c r="M10" s="242">
        <f t="shared" si="5"/>
        <v>25364577.612</v>
      </c>
      <c r="N10" s="242">
        <f t="shared" si="5"/>
        <v>94411456.66</v>
      </c>
      <c r="O10" s="26">
        <f>(F10*10.15+G10*15.19+H10*25.98+I10*11.17+J10*5.08+K10*1.98)*6</f>
        <v>11370628.26</v>
      </c>
      <c r="P10" s="26">
        <f aca="true" t="shared" si="7" ref="P10:P21">(D10*15.58)*6+O10</f>
        <v>244457590.43964</v>
      </c>
      <c r="Q10" s="20">
        <f aca="true" t="shared" si="8" ref="Q10:Q16">O10+P10</f>
        <v>255828218.69963998</v>
      </c>
      <c r="R10" s="340">
        <f t="shared" si="2"/>
        <v>10067.617122491833</v>
      </c>
      <c r="S10" s="341">
        <f t="shared" si="3"/>
        <v>98.12451469835898</v>
      </c>
      <c r="T10" s="18">
        <f t="shared" si="6"/>
        <v>0</v>
      </c>
      <c r="U10" s="381"/>
      <c r="V10" s="381"/>
    </row>
    <row r="11" spans="1:22" s="394" customFormat="1" ht="16.5" customHeight="1">
      <c r="A11" s="160">
        <v>5</v>
      </c>
      <c r="B11" s="161" t="s">
        <v>23</v>
      </c>
      <c r="C11" s="164">
        <f t="shared" si="0"/>
        <v>32966</v>
      </c>
      <c r="D11" s="185">
        <f t="shared" si="0"/>
        <v>2926591.9</v>
      </c>
      <c r="E11" s="164">
        <f t="shared" si="0"/>
        <v>144241</v>
      </c>
      <c r="F11" s="165">
        <f t="shared" si="0"/>
        <v>6</v>
      </c>
      <c r="G11" s="165">
        <f t="shared" si="0"/>
        <v>136950</v>
      </c>
      <c r="H11" s="166">
        <f t="shared" si="0"/>
        <v>2314</v>
      </c>
      <c r="I11" s="162">
        <f t="shared" si="0"/>
        <v>0</v>
      </c>
      <c r="J11" s="162">
        <f t="shared" si="0"/>
        <v>0</v>
      </c>
      <c r="K11" s="162">
        <f t="shared" si="0"/>
        <v>0</v>
      </c>
      <c r="L11" s="395">
        <f t="shared" si="4"/>
        <v>18077</v>
      </c>
      <c r="M11" s="212">
        <f t="shared" si="5"/>
        <v>41414725.707</v>
      </c>
      <c r="N11" s="212">
        <f t="shared" si="5"/>
        <v>154359761.44</v>
      </c>
      <c r="O11" s="172">
        <f>(F11*10.15+G11*15.19+H11*25.98+I11*11.17+J11*5.08+K11*1.98)*6</f>
        <v>12842694.72</v>
      </c>
      <c r="P11" s="172">
        <f t="shared" si="7"/>
        <v>286420505.53200006</v>
      </c>
      <c r="Q11" s="185">
        <f t="shared" si="8"/>
        <v>299263200.2520001</v>
      </c>
      <c r="R11" s="392">
        <f t="shared" si="2"/>
        <v>9077.934849602623</v>
      </c>
      <c r="S11" s="397">
        <f t="shared" si="3"/>
        <v>88.77606928350421</v>
      </c>
      <c r="T11" s="161">
        <f t="shared" si="6"/>
        <v>3907</v>
      </c>
      <c r="U11" s="402"/>
      <c r="V11" s="402"/>
    </row>
    <row r="12" spans="1:20" s="342" customFormat="1" ht="16.5" customHeight="1">
      <c r="A12" s="17">
        <v>6</v>
      </c>
      <c r="B12" s="18" t="s">
        <v>24</v>
      </c>
      <c r="C12" s="19">
        <f>C33+C53</f>
        <v>17790</v>
      </c>
      <c r="D12" s="156">
        <f t="shared" si="0"/>
        <v>1874546.6550000003</v>
      </c>
      <c r="E12" s="19">
        <f t="shared" si="0"/>
        <v>93941</v>
      </c>
      <c r="F12" s="21">
        <f t="shared" si="0"/>
        <v>4</v>
      </c>
      <c r="G12" s="21">
        <f t="shared" si="0"/>
        <v>87283</v>
      </c>
      <c r="H12" s="56">
        <f t="shared" si="0"/>
        <v>5</v>
      </c>
      <c r="I12" s="55">
        <f t="shared" si="0"/>
        <v>0</v>
      </c>
      <c r="J12" s="55">
        <f t="shared" si="0"/>
        <v>0</v>
      </c>
      <c r="K12" s="55">
        <f t="shared" si="0"/>
        <v>0</v>
      </c>
      <c r="L12" s="339">
        <f t="shared" si="4"/>
        <v>8827</v>
      </c>
      <c r="M12" s="241">
        <f t="shared" si="5"/>
        <v>16205258.636</v>
      </c>
      <c r="N12" s="242">
        <f t="shared" si="5"/>
        <v>60354530.97</v>
      </c>
      <c r="O12" s="25">
        <f t="shared" si="1"/>
        <v>7955995.62</v>
      </c>
      <c r="P12" s="25">
        <f t="shared" si="7"/>
        <v>183188616.92940003</v>
      </c>
      <c r="Q12" s="156">
        <f>O12+P12</f>
        <v>191144612.54940003</v>
      </c>
      <c r="R12" s="345">
        <f t="shared" si="2"/>
        <v>10744.497613794269</v>
      </c>
      <c r="S12" s="346">
        <f t="shared" si="3"/>
        <v>105.37080691399665</v>
      </c>
      <c r="T12" s="18">
        <f t="shared" si="6"/>
        <v>0</v>
      </c>
    </row>
    <row r="13" spans="1:20" s="394" customFormat="1" ht="16.5" customHeight="1">
      <c r="A13" s="160">
        <v>7</v>
      </c>
      <c r="B13" s="161" t="s">
        <v>25</v>
      </c>
      <c r="C13" s="164">
        <f t="shared" si="0"/>
        <v>13133</v>
      </c>
      <c r="D13" s="185">
        <f t="shared" si="0"/>
        <v>1483806.91</v>
      </c>
      <c r="E13" s="164">
        <f t="shared" si="0"/>
        <v>59526</v>
      </c>
      <c r="F13" s="165">
        <f t="shared" si="0"/>
        <v>5</v>
      </c>
      <c r="G13" s="165">
        <f t="shared" si="0"/>
        <v>37499</v>
      </c>
      <c r="H13" s="166">
        <f t="shared" si="0"/>
        <v>18516</v>
      </c>
      <c r="I13" s="162">
        <f t="shared" si="0"/>
        <v>1544</v>
      </c>
      <c r="J13" s="162">
        <f t="shared" si="0"/>
        <v>0</v>
      </c>
      <c r="K13" s="162">
        <f t="shared" si="0"/>
        <v>0</v>
      </c>
      <c r="L13" s="395">
        <f t="shared" si="4"/>
        <v>9466</v>
      </c>
      <c r="M13" s="212">
        <f>M34+M54</f>
        <v>12358359.533</v>
      </c>
      <c r="N13" s="213">
        <f t="shared" si="5"/>
        <v>46033030.12</v>
      </c>
      <c r="O13" s="171">
        <f t="shared" si="1"/>
        <v>6407716.32</v>
      </c>
      <c r="P13" s="171">
        <f t="shared" si="7"/>
        <v>145113986.2668</v>
      </c>
      <c r="Q13" s="217">
        <f>O13+P13</f>
        <v>151521702.58679998</v>
      </c>
      <c r="R13" s="392">
        <f t="shared" si="2"/>
        <v>11537.478305550901</v>
      </c>
      <c r="S13" s="393">
        <f t="shared" si="3"/>
        <v>112.9830891646996</v>
      </c>
      <c r="T13" s="161">
        <f t="shared" si="6"/>
        <v>884</v>
      </c>
    </row>
    <row r="14" spans="1:20" s="342" customFormat="1" ht="16.5" customHeight="1">
      <c r="A14" s="17">
        <v>8</v>
      </c>
      <c r="B14" s="18" t="s">
        <v>26</v>
      </c>
      <c r="C14" s="19">
        <f t="shared" si="0"/>
        <v>11814</v>
      </c>
      <c r="D14" s="156">
        <f t="shared" si="0"/>
        <v>859774.167</v>
      </c>
      <c r="E14" s="19">
        <f t="shared" si="0"/>
        <v>47581</v>
      </c>
      <c r="F14" s="21">
        <f t="shared" si="0"/>
        <v>6</v>
      </c>
      <c r="G14" s="21">
        <f t="shared" si="0"/>
        <v>31832</v>
      </c>
      <c r="H14" s="56">
        <f t="shared" si="0"/>
        <v>13150</v>
      </c>
      <c r="I14" s="55">
        <f t="shared" si="0"/>
        <v>1526</v>
      </c>
      <c r="J14" s="55">
        <f t="shared" si="0"/>
        <v>0</v>
      </c>
      <c r="K14" s="55">
        <f t="shared" si="0"/>
        <v>100</v>
      </c>
      <c r="L14" s="339">
        <f t="shared" si="4"/>
        <v>8811</v>
      </c>
      <c r="M14" s="241">
        <f>M35+M55</f>
        <v>7170621.6219999995</v>
      </c>
      <c r="N14" s="242">
        <f t="shared" si="5"/>
        <v>26703768.71</v>
      </c>
      <c r="O14" s="25">
        <f t="shared" si="1"/>
        <v>5054816.4</v>
      </c>
      <c r="P14" s="25">
        <f>(D14*15.58)*6+O14</f>
        <v>85426505.53116</v>
      </c>
      <c r="Q14" s="156">
        <f t="shared" si="8"/>
        <v>90481321.93116</v>
      </c>
      <c r="R14" s="382">
        <f t="shared" si="2"/>
        <v>7658.821900385983</v>
      </c>
      <c r="S14" s="347">
        <f t="shared" si="3"/>
        <v>72.77587328593195</v>
      </c>
      <c r="T14" s="18">
        <f t="shared" si="6"/>
        <v>1152</v>
      </c>
    </row>
    <row r="15" spans="1:20" s="342" customFormat="1" ht="16.5" customHeight="1">
      <c r="A15" s="17">
        <v>9</v>
      </c>
      <c r="B15" s="18" t="s">
        <v>27</v>
      </c>
      <c r="C15" s="19">
        <f t="shared" si="0"/>
        <v>8209</v>
      </c>
      <c r="D15" s="20">
        <f>D36+D56</f>
        <v>630817.5</v>
      </c>
      <c r="E15" s="19">
        <f t="shared" si="0"/>
        <v>39101</v>
      </c>
      <c r="F15" s="21">
        <f t="shared" si="0"/>
        <v>0</v>
      </c>
      <c r="G15" s="21">
        <f t="shared" si="0"/>
        <v>35037</v>
      </c>
      <c r="H15" s="56">
        <f t="shared" si="0"/>
        <v>4</v>
      </c>
      <c r="I15" s="55">
        <f t="shared" si="0"/>
        <v>2344</v>
      </c>
      <c r="J15" s="55">
        <f t="shared" si="0"/>
        <v>0</v>
      </c>
      <c r="K15" s="55">
        <f t="shared" si="0"/>
        <v>0</v>
      </c>
      <c r="L15" s="339">
        <f t="shared" si="4"/>
        <v>4684</v>
      </c>
      <c r="M15" s="241">
        <f>M36+M56</f>
        <v>6912752.176000001</v>
      </c>
      <c r="N15" s="242">
        <f t="shared" si="5"/>
        <v>25747546.090000004</v>
      </c>
      <c r="O15" s="25">
        <f>(F15*10.15+G15*15.19+H15*25.98+I15*11.17+J15*5.08+K15*1.98)*6</f>
        <v>3350990.58</v>
      </c>
      <c r="P15" s="25">
        <f>(D15*15.58)*6+O15</f>
        <v>62319810.480000004</v>
      </c>
      <c r="Q15" s="156">
        <f t="shared" si="8"/>
        <v>65670801.06</v>
      </c>
      <c r="R15" s="383">
        <f t="shared" si="2"/>
        <v>7999.853948105738</v>
      </c>
      <c r="S15" s="346">
        <f t="shared" si="3"/>
        <v>76.8446217566086</v>
      </c>
      <c r="T15" s="18">
        <f t="shared" si="6"/>
        <v>43</v>
      </c>
    </row>
    <row r="16" spans="1:20" s="342" customFormat="1" ht="16.5" customHeight="1">
      <c r="A16" s="17">
        <v>10</v>
      </c>
      <c r="B16" s="18" t="s">
        <v>28</v>
      </c>
      <c r="C16" s="19">
        <f t="shared" si="0"/>
        <v>4264</v>
      </c>
      <c r="D16" s="20">
        <f t="shared" si="0"/>
        <v>438639.5</v>
      </c>
      <c r="E16" s="19">
        <f t="shared" si="0"/>
        <v>19034</v>
      </c>
      <c r="F16" s="21">
        <f t="shared" si="0"/>
        <v>0</v>
      </c>
      <c r="G16" s="21">
        <f t="shared" si="0"/>
        <v>10676</v>
      </c>
      <c r="H16" s="56">
        <f t="shared" si="0"/>
        <v>6454</v>
      </c>
      <c r="I16" s="55">
        <f t="shared" si="0"/>
        <v>590</v>
      </c>
      <c r="J16" s="55">
        <f t="shared" si="0"/>
        <v>9</v>
      </c>
      <c r="K16" s="55">
        <f t="shared" si="0"/>
        <v>3</v>
      </c>
      <c r="L16" s="339">
        <f t="shared" si="4"/>
        <v>3003</v>
      </c>
      <c r="M16" s="241">
        <f t="shared" si="5"/>
        <v>2888334.725</v>
      </c>
      <c r="N16" s="242">
        <f t="shared" si="5"/>
        <v>10187521</v>
      </c>
      <c r="O16" s="26">
        <f t="shared" si="1"/>
        <v>2018911.9199999997</v>
      </c>
      <c r="P16" s="26">
        <f>(D16*15.58)*6+O16</f>
        <v>43022932.38</v>
      </c>
      <c r="Q16" s="20">
        <f t="shared" si="8"/>
        <v>45041844.300000004</v>
      </c>
      <c r="R16" s="384">
        <f t="shared" si="2"/>
        <v>10563.284310506568</v>
      </c>
      <c r="S16" s="341">
        <f t="shared" si="3"/>
        <v>102.8704268292683</v>
      </c>
      <c r="T16" s="18">
        <f t="shared" si="6"/>
        <v>133</v>
      </c>
    </row>
    <row r="17" spans="1:20" s="394" customFormat="1" ht="16.5" customHeight="1">
      <c r="A17" s="160">
        <v>11</v>
      </c>
      <c r="B17" s="161" t="s">
        <v>29</v>
      </c>
      <c r="C17" s="164">
        <f t="shared" si="0"/>
        <v>23163</v>
      </c>
      <c r="D17" s="185">
        <f t="shared" si="0"/>
        <v>2380175.108</v>
      </c>
      <c r="E17" s="164">
        <f t="shared" si="0"/>
        <v>102738</v>
      </c>
      <c r="F17" s="165">
        <f t="shared" si="0"/>
        <v>4</v>
      </c>
      <c r="G17" s="165">
        <f t="shared" si="0"/>
        <v>100807</v>
      </c>
      <c r="H17" s="166">
        <f t="shared" si="0"/>
        <v>248</v>
      </c>
      <c r="I17" s="162">
        <f t="shared" si="0"/>
        <v>2</v>
      </c>
      <c r="J17" s="162">
        <f t="shared" si="0"/>
        <v>0</v>
      </c>
      <c r="K17" s="162">
        <f t="shared" si="0"/>
        <v>0</v>
      </c>
      <c r="L17" s="395">
        <f t="shared" si="4"/>
        <v>11052</v>
      </c>
      <c r="M17" s="212">
        <f t="shared" si="5"/>
        <v>26743980.322</v>
      </c>
      <c r="N17" s="213">
        <f t="shared" si="5"/>
        <v>118545159.04</v>
      </c>
      <c r="O17" s="171">
        <f>(F17*10.15+G17*15.19+H17*25.98+I17*11.17+J17*5.08+K17*1.98)*6</f>
        <v>9226585.86</v>
      </c>
      <c r="P17" s="172">
        <f>(D17*15.58)*6+O17</f>
        <v>231725354.95584</v>
      </c>
      <c r="Q17" s="185">
        <f>O17+P17</f>
        <v>240951940.81584</v>
      </c>
      <c r="R17" s="396">
        <f t="shared" si="2"/>
        <v>10402.44963156068</v>
      </c>
      <c r="S17" s="397">
        <f t="shared" si="3"/>
        <v>102.7576353667487</v>
      </c>
      <c r="T17" s="161">
        <f t="shared" si="6"/>
        <v>0</v>
      </c>
    </row>
    <row r="18" spans="1:20" s="342" customFormat="1" ht="16.5" customHeight="1">
      <c r="A18" s="17">
        <v>12</v>
      </c>
      <c r="B18" s="18" t="s">
        <v>30</v>
      </c>
      <c r="C18" s="19">
        <f t="shared" si="0"/>
        <v>12272</v>
      </c>
      <c r="D18" s="20">
        <f t="shared" si="0"/>
        <v>1111526.44</v>
      </c>
      <c r="E18" s="19">
        <f t="shared" si="0"/>
        <v>52101</v>
      </c>
      <c r="F18" s="21">
        <f t="shared" si="0"/>
        <v>0</v>
      </c>
      <c r="G18" s="21">
        <f t="shared" si="0"/>
        <v>46397</v>
      </c>
      <c r="H18" s="56">
        <f t="shared" si="0"/>
        <v>2853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339">
        <f t="shared" si="4"/>
        <v>8007</v>
      </c>
      <c r="M18" s="241">
        <f t="shared" si="5"/>
        <v>10326373.319</v>
      </c>
      <c r="N18" s="242">
        <f t="shared" si="5"/>
        <v>38459430.66</v>
      </c>
      <c r="O18" s="26">
        <f t="shared" si="1"/>
        <v>4673348.219999999</v>
      </c>
      <c r="P18" s="26">
        <f t="shared" si="7"/>
        <v>108578839.83119999</v>
      </c>
      <c r="Q18" s="20">
        <f>O18+P18</f>
        <v>113252188.05119999</v>
      </c>
      <c r="R18" s="345">
        <f t="shared" si="2"/>
        <v>9228.502937679268</v>
      </c>
      <c r="S18" s="346">
        <f t="shared" si="3"/>
        <v>90.57418839634941</v>
      </c>
      <c r="T18" s="18">
        <f t="shared" si="6"/>
        <v>676</v>
      </c>
    </row>
    <row r="19" spans="1:20" s="342" customFormat="1" ht="16.5" customHeight="1">
      <c r="A19" s="17">
        <v>13</v>
      </c>
      <c r="B19" s="18" t="s">
        <v>31</v>
      </c>
      <c r="C19" s="19">
        <f t="shared" si="0"/>
        <v>24151</v>
      </c>
      <c r="D19" s="20">
        <f t="shared" si="0"/>
        <v>2594318.48</v>
      </c>
      <c r="E19" s="19">
        <f t="shared" si="0"/>
        <v>119835</v>
      </c>
      <c r="F19" s="21">
        <f t="shared" si="0"/>
        <v>605</v>
      </c>
      <c r="G19" s="21">
        <f t="shared" si="0"/>
        <v>111652</v>
      </c>
      <c r="H19" s="56">
        <f t="shared" si="0"/>
        <v>3685</v>
      </c>
      <c r="I19" s="55">
        <f t="shared" si="0"/>
        <v>26</v>
      </c>
      <c r="J19" s="55">
        <f t="shared" si="0"/>
        <v>0</v>
      </c>
      <c r="K19" s="55">
        <f t="shared" si="0"/>
        <v>0</v>
      </c>
      <c r="L19" s="339">
        <f>L60</f>
        <v>14024</v>
      </c>
      <c r="M19" s="242">
        <f t="shared" si="5"/>
        <v>27611003.37</v>
      </c>
      <c r="N19" s="242">
        <f t="shared" si="5"/>
        <v>102831879.16</v>
      </c>
      <c r="O19" s="25">
        <f t="shared" si="1"/>
        <v>10788968.1</v>
      </c>
      <c r="P19" s="25">
        <f>(D19*15.58)*6+O19</f>
        <v>253305859.6104</v>
      </c>
      <c r="Q19" s="156">
        <f>O19+P19</f>
        <v>264094827.7104</v>
      </c>
      <c r="R19" s="340">
        <f t="shared" si="2"/>
        <v>10935.15083062399</v>
      </c>
      <c r="S19" s="341">
        <f t="shared" si="3"/>
        <v>107.42074779512235</v>
      </c>
      <c r="T19" s="18">
        <f t="shared" si="6"/>
        <v>258</v>
      </c>
    </row>
    <row r="20" spans="1:20" s="342" customFormat="1" ht="16.5" customHeight="1">
      <c r="A20" s="17">
        <v>14</v>
      </c>
      <c r="B20" s="18" t="s">
        <v>32</v>
      </c>
      <c r="C20" s="19">
        <f t="shared" si="0"/>
        <v>4809</v>
      </c>
      <c r="D20" s="20">
        <f t="shared" si="0"/>
        <v>538657.2000000001</v>
      </c>
      <c r="E20" s="19">
        <f t="shared" si="0"/>
        <v>21910</v>
      </c>
      <c r="F20" s="21">
        <f t="shared" si="0"/>
        <v>0</v>
      </c>
      <c r="G20" s="21">
        <f t="shared" si="0"/>
        <v>21291</v>
      </c>
      <c r="H20" s="56">
        <f t="shared" si="0"/>
        <v>236</v>
      </c>
      <c r="I20" s="55">
        <f t="shared" si="0"/>
        <v>0</v>
      </c>
      <c r="J20" s="55">
        <f t="shared" si="0"/>
        <v>0</v>
      </c>
      <c r="K20" s="55">
        <f t="shared" si="0"/>
        <v>0</v>
      </c>
      <c r="L20" s="339">
        <f t="shared" si="4"/>
        <v>4589</v>
      </c>
      <c r="M20" s="241">
        <f t="shared" si="5"/>
        <v>3637339.7679999997</v>
      </c>
      <c r="N20" s="242">
        <f t="shared" si="5"/>
        <v>13546422.31</v>
      </c>
      <c r="O20" s="25">
        <f t="shared" si="1"/>
        <v>1977249.42</v>
      </c>
      <c r="P20" s="26">
        <f t="shared" si="7"/>
        <v>52330924.47600001</v>
      </c>
      <c r="Q20" s="20">
        <f>O20+P20</f>
        <v>54308173.89600001</v>
      </c>
      <c r="R20" s="345">
        <f t="shared" si="2"/>
        <v>11293.028466625081</v>
      </c>
      <c r="S20" s="346">
        <f t="shared" si="3"/>
        <v>112.01023081721773</v>
      </c>
      <c r="T20" s="18">
        <f t="shared" si="6"/>
        <v>0</v>
      </c>
    </row>
    <row r="21" spans="1:20" s="342" customFormat="1" ht="16.5" customHeight="1">
      <c r="A21" s="17">
        <v>15</v>
      </c>
      <c r="B21" s="18" t="s">
        <v>33</v>
      </c>
      <c r="C21" s="19">
        <f t="shared" si="0"/>
        <v>2359</v>
      </c>
      <c r="D21" s="156">
        <f t="shared" si="0"/>
        <v>220026.54700000002</v>
      </c>
      <c r="E21" s="19">
        <f t="shared" si="0"/>
        <v>10549</v>
      </c>
      <c r="F21" s="21">
        <f t="shared" si="0"/>
        <v>15</v>
      </c>
      <c r="G21" s="21">
        <f t="shared" si="0"/>
        <v>9036</v>
      </c>
      <c r="H21" s="56">
        <f t="shared" si="0"/>
        <v>739</v>
      </c>
      <c r="I21" s="55">
        <f t="shared" si="0"/>
        <v>213</v>
      </c>
      <c r="J21" s="55">
        <f t="shared" si="0"/>
        <v>0</v>
      </c>
      <c r="K21" s="55">
        <f t="shared" si="0"/>
        <v>47</v>
      </c>
      <c r="L21" s="339">
        <f t="shared" si="4"/>
        <v>2019</v>
      </c>
      <c r="M21" s="241">
        <f t="shared" si="5"/>
        <v>1873672.5669999998</v>
      </c>
      <c r="N21" s="242">
        <f t="shared" si="5"/>
        <v>6979335.41</v>
      </c>
      <c r="O21" s="25">
        <f>(F21*10.15+G21*15.19+H21*25.98+I21*11.17+J21*5.08+K21*1.98)*6</f>
        <v>954483.48</v>
      </c>
      <c r="P21" s="25">
        <f t="shared" si="7"/>
        <v>21522565.093560003</v>
      </c>
      <c r="Q21" s="156">
        <f>O21+P21</f>
        <v>22477048.573560003</v>
      </c>
      <c r="R21" s="345">
        <f t="shared" si="2"/>
        <v>9528.210501721069</v>
      </c>
      <c r="S21" s="346">
        <f t="shared" si="3"/>
        <v>93.27110936837644</v>
      </c>
      <c r="T21" s="18">
        <f t="shared" si="6"/>
        <v>0</v>
      </c>
    </row>
    <row r="22" spans="1:20" s="352" customFormat="1" ht="16.5" customHeight="1">
      <c r="A22" s="61"/>
      <c r="B22" s="62" t="s">
        <v>34</v>
      </c>
      <c r="C22" s="348">
        <f>SUM(C7:C21)</f>
        <v>283154</v>
      </c>
      <c r="D22" s="349">
        <f aca="true" t="shared" si="9" ref="D22:Q22">SUM(D7:D21)</f>
        <v>25423186.569</v>
      </c>
      <c r="E22" s="348">
        <f t="shared" si="9"/>
        <v>1138990</v>
      </c>
      <c r="F22" s="348">
        <f t="shared" si="9"/>
        <v>891</v>
      </c>
      <c r="G22" s="348">
        <f t="shared" si="9"/>
        <v>968456</v>
      </c>
      <c r="H22" s="348">
        <f t="shared" si="9"/>
        <v>123853</v>
      </c>
      <c r="I22" s="348">
        <f t="shared" si="9"/>
        <v>9022</v>
      </c>
      <c r="J22" s="348">
        <f t="shared" si="9"/>
        <v>10</v>
      </c>
      <c r="K22" s="348">
        <f t="shared" si="9"/>
        <v>165</v>
      </c>
      <c r="L22" s="348">
        <f>SUM(L7:L21)</f>
        <v>146804</v>
      </c>
      <c r="M22" s="350">
        <f>SUM(M7:M21)</f>
        <v>238239682.17700002</v>
      </c>
      <c r="N22" s="349">
        <f>SUM(N7:N21)</f>
        <v>905692574.8899999</v>
      </c>
      <c r="O22" s="351">
        <f t="shared" si="9"/>
        <v>108232466.82000001</v>
      </c>
      <c r="P22" s="351">
        <f t="shared" si="9"/>
        <v>2473406363.7304</v>
      </c>
      <c r="Q22" s="351">
        <f t="shared" si="9"/>
        <v>2581638830.5504003</v>
      </c>
      <c r="R22" s="349">
        <f t="shared" si="2"/>
        <v>9117.437262233274</v>
      </c>
      <c r="S22" s="349">
        <f t="shared" si="3"/>
        <v>89.78572285399464</v>
      </c>
      <c r="T22" s="61">
        <f>SUM(T7:T21)</f>
        <v>10112</v>
      </c>
    </row>
    <row r="23" spans="1:19" s="11" customFormat="1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1" s="11" customFormat="1" ht="18">
      <c r="B24" s="353" t="s">
        <v>43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5"/>
      <c r="M24" s="356"/>
      <c r="N24" s="356"/>
      <c r="O24" s="356"/>
      <c r="P24" s="356"/>
      <c r="Q24" s="356"/>
      <c r="R24" s="356"/>
      <c r="S24" s="356"/>
      <c r="T24" s="356"/>
      <c r="U24" s="356"/>
    </row>
    <row r="25" spans="1:20" s="11" customFormat="1" ht="27.75" customHeight="1">
      <c r="A25" s="695" t="s">
        <v>1</v>
      </c>
      <c r="B25" s="683" t="s">
        <v>2</v>
      </c>
      <c r="C25" s="681" t="s">
        <v>3</v>
      </c>
      <c r="D25" s="696" t="s">
        <v>4</v>
      </c>
      <c r="E25" s="357"/>
      <c r="F25" s="683" t="s">
        <v>5</v>
      </c>
      <c r="G25" s="683"/>
      <c r="H25" s="683"/>
      <c r="I25" s="687" t="s">
        <v>6</v>
      </c>
      <c r="J25" s="687" t="s">
        <v>7</v>
      </c>
      <c r="K25" s="687" t="s">
        <v>8</v>
      </c>
      <c r="L25" s="688"/>
      <c r="M25" s="689"/>
      <c r="N25" s="690"/>
      <c r="O25" s="697" t="s">
        <v>35</v>
      </c>
      <c r="P25" s="697"/>
      <c r="Q25" s="683" t="s">
        <v>10</v>
      </c>
      <c r="R25" s="681" t="s">
        <v>38</v>
      </c>
      <c r="S25" s="683" t="s">
        <v>11</v>
      </c>
      <c r="T25" s="679" t="s">
        <v>81</v>
      </c>
    </row>
    <row r="26" spans="1:20" s="11" customFormat="1" ht="24.75">
      <c r="A26" s="695"/>
      <c r="B26" s="683"/>
      <c r="C26" s="682"/>
      <c r="D26" s="696"/>
      <c r="E26" s="357" t="s">
        <v>36</v>
      </c>
      <c r="F26" s="357" t="s">
        <v>12</v>
      </c>
      <c r="G26" s="357" t="s">
        <v>13</v>
      </c>
      <c r="H26" s="357" t="s">
        <v>14</v>
      </c>
      <c r="I26" s="687"/>
      <c r="J26" s="687"/>
      <c r="K26" s="687"/>
      <c r="L26" s="358" t="s">
        <v>15</v>
      </c>
      <c r="M26" s="359" t="s">
        <v>16</v>
      </c>
      <c r="N26" s="359" t="s">
        <v>37</v>
      </c>
      <c r="O26" s="357" t="s">
        <v>17</v>
      </c>
      <c r="P26" s="357" t="s">
        <v>18</v>
      </c>
      <c r="Q26" s="683"/>
      <c r="R26" s="682"/>
      <c r="S26" s="683"/>
      <c r="T26" s="680"/>
    </row>
    <row r="27" spans="1:20" s="363" customFormat="1" ht="15">
      <c r="A27" s="360">
        <v>1</v>
      </c>
      <c r="B27" s="360">
        <v>2</v>
      </c>
      <c r="C27" s="360">
        <v>3</v>
      </c>
      <c r="D27" s="361">
        <v>4</v>
      </c>
      <c r="E27" s="361">
        <v>5</v>
      </c>
      <c r="F27" s="361">
        <v>6</v>
      </c>
      <c r="G27" s="361">
        <v>7</v>
      </c>
      <c r="H27" s="361">
        <v>8</v>
      </c>
      <c r="I27" s="361">
        <v>9</v>
      </c>
      <c r="J27" s="361">
        <v>10</v>
      </c>
      <c r="K27" s="361">
        <v>11</v>
      </c>
      <c r="L27" s="361">
        <v>12</v>
      </c>
      <c r="M27" s="361">
        <v>13</v>
      </c>
      <c r="N27" s="362"/>
      <c r="O27" s="360">
        <v>14</v>
      </c>
      <c r="P27" s="360">
        <v>15</v>
      </c>
      <c r="Q27" s="360">
        <v>16</v>
      </c>
      <c r="R27" s="360">
        <v>17</v>
      </c>
      <c r="S27" s="360">
        <v>18</v>
      </c>
      <c r="T27" s="276">
        <v>19</v>
      </c>
    </row>
    <row r="28" spans="1:20" s="399" customFormat="1" ht="14.25">
      <c r="A28" s="160">
        <v>1</v>
      </c>
      <c r="B28" s="161" t="s">
        <v>19</v>
      </c>
      <c r="C28" s="164">
        <v>53587</v>
      </c>
      <c r="D28" s="185">
        <v>2683760.4</v>
      </c>
      <c r="E28" s="164">
        <v>117111</v>
      </c>
      <c r="F28" s="165">
        <v>245</v>
      </c>
      <c r="G28" s="165">
        <v>98598</v>
      </c>
      <c r="H28" s="166">
        <v>18513</v>
      </c>
      <c r="I28" s="162"/>
      <c r="J28" s="162"/>
      <c r="K28" s="162"/>
      <c r="L28" s="395"/>
      <c r="M28" s="212">
        <v>8128018.288</v>
      </c>
      <c r="N28" s="213">
        <v>30270463.79</v>
      </c>
      <c r="O28" s="171">
        <f>(F28*10.15+G28*15.19+H28*25.98+I28*11.17+J28*5.08+K28*1.98)*6</f>
        <v>11886948.66</v>
      </c>
      <c r="P28" s="172">
        <f>(D28*15.58)*6+O28</f>
        <v>262764870.85199997</v>
      </c>
      <c r="Q28" s="185">
        <f aca="true" t="shared" si="10" ref="Q28:Q42">O28+P28</f>
        <v>274651819.51199996</v>
      </c>
      <c r="R28" s="396">
        <f aca="true" t="shared" si="11" ref="R28:R43">Q28/C28</f>
        <v>5125.34419751059</v>
      </c>
      <c r="S28" s="397">
        <f aca="true" t="shared" si="12" ref="S28:S43">D28/C28</f>
        <v>50.082303543769946</v>
      </c>
      <c r="T28" s="398"/>
    </row>
    <row r="29" spans="1:20" s="352" customFormat="1" ht="15">
      <c r="A29" s="17">
        <v>2</v>
      </c>
      <c r="B29" s="18" t="s">
        <v>20</v>
      </c>
      <c r="C29" s="19">
        <v>5185</v>
      </c>
      <c r="D29" s="20">
        <v>239719.026</v>
      </c>
      <c r="E29" s="19">
        <v>13590</v>
      </c>
      <c r="F29" s="21">
        <v>1</v>
      </c>
      <c r="G29" s="21">
        <v>10542</v>
      </c>
      <c r="H29" s="56">
        <v>409</v>
      </c>
      <c r="I29" s="56">
        <v>0</v>
      </c>
      <c r="J29" s="56">
        <v>0</v>
      </c>
      <c r="K29" s="56">
        <v>0</v>
      </c>
      <c r="L29" s="339"/>
      <c r="M29" s="31">
        <v>1458526.23</v>
      </c>
      <c r="N29" s="32">
        <v>5418407.34</v>
      </c>
      <c r="O29" s="25">
        <f aca="true" t="shared" si="13" ref="O29:O42">(F29*10.15+G29*15.19+H29*25.98+I29*11.17+J29*5.08+K29*1.98)*6</f>
        <v>1024613.7</v>
      </c>
      <c r="P29" s="227">
        <v>12047964.69</v>
      </c>
      <c r="Q29" s="156">
        <f t="shared" si="10"/>
        <v>13072578.389999999</v>
      </c>
      <c r="R29" s="340">
        <f t="shared" si="11"/>
        <v>2521.2301620057856</v>
      </c>
      <c r="S29" s="341">
        <f t="shared" si="12"/>
        <v>46.23317762777242</v>
      </c>
      <c r="T29" s="244">
        <v>2152</v>
      </c>
    </row>
    <row r="30" spans="1:20" s="352" customFormat="1" ht="14.25">
      <c r="A30" s="17">
        <v>3</v>
      </c>
      <c r="B30" s="18" t="s">
        <v>21</v>
      </c>
      <c r="C30" s="55">
        <v>5146</v>
      </c>
      <c r="D30" s="54">
        <v>406866.17</v>
      </c>
      <c r="E30" s="19">
        <v>26175</v>
      </c>
      <c r="F30" s="21"/>
      <c r="G30" s="56">
        <v>19664</v>
      </c>
      <c r="H30" s="56">
        <v>887</v>
      </c>
      <c r="I30" s="56">
        <v>282</v>
      </c>
      <c r="J30" s="56">
        <v>1</v>
      </c>
      <c r="K30" s="56">
        <v>15</v>
      </c>
      <c r="L30" s="339"/>
      <c r="M30" s="31">
        <v>4037106.658</v>
      </c>
      <c r="N30" s="32">
        <v>15040499.19</v>
      </c>
      <c r="O30" s="25">
        <f>(F30*10.15+G30*15.19+H30*25.98+I30*11.17+J30*5.08+K30*1.98)*6</f>
        <v>1949550.84</v>
      </c>
      <c r="P30" s="26">
        <f aca="true" t="shared" si="14" ref="P30:P40">(D30*15.58)*6+O30</f>
        <v>39983400.41160001</v>
      </c>
      <c r="Q30" s="20">
        <f t="shared" si="10"/>
        <v>41932951.25160001</v>
      </c>
      <c r="R30" s="340">
        <f t="shared" si="11"/>
        <v>8148.6496796735355</v>
      </c>
      <c r="S30" s="341">
        <f t="shared" si="12"/>
        <v>79.06454916439954</v>
      </c>
      <c r="T30" s="244"/>
    </row>
    <row r="31" spans="1:20" s="342" customFormat="1" ht="14.25">
      <c r="A31" s="17">
        <v>4</v>
      </c>
      <c r="B31" s="18" t="s">
        <v>22</v>
      </c>
      <c r="C31" s="19">
        <v>10061</v>
      </c>
      <c r="D31" s="20">
        <v>681604.98</v>
      </c>
      <c r="E31" s="19">
        <v>44093</v>
      </c>
      <c r="F31" s="21"/>
      <c r="G31" s="21">
        <v>38441</v>
      </c>
      <c r="H31" s="56">
        <v>2213</v>
      </c>
      <c r="I31" s="56">
        <v>626</v>
      </c>
      <c r="J31" s="56"/>
      <c r="K31" s="364"/>
      <c r="L31" s="339"/>
      <c r="M31" s="31">
        <v>9024089.262</v>
      </c>
      <c r="N31" s="32">
        <v>33609262.4</v>
      </c>
      <c r="O31" s="25">
        <f>(F31*10.15+G31*15.19+H31*25.98+I31*11.17+J31*5.08+K31*1.98)*6</f>
        <v>3890429.7</v>
      </c>
      <c r="P31" s="26">
        <f t="shared" si="14"/>
        <v>67606863.2304</v>
      </c>
      <c r="Q31" s="20">
        <f t="shared" si="10"/>
        <v>71497292.9304</v>
      </c>
      <c r="R31" s="340">
        <f t="shared" si="11"/>
        <v>7106.380372766126</v>
      </c>
      <c r="S31" s="341">
        <f t="shared" si="12"/>
        <v>67.74723983699434</v>
      </c>
      <c r="T31" s="18"/>
    </row>
    <row r="32" spans="1:20" s="394" customFormat="1" ht="14.25">
      <c r="A32" s="160">
        <v>5</v>
      </c>
      <c r="B32" s="161" t="s">
        <v>23</v>
      </c>
      <c r="C32" s="164">
        <v>14889</v>
      </c>
      <c r="D32" s="185">
        <v>957955.26</v>
      </c>
      <c r="E32" s="164">
        <v>61120</v>
      </c>
      <c r="F32" s="165"/>
      <c r="G32" s="165">
        <v>55629</v>
      </c>
      <c r="H32" s="166">
        <v>665</v>
      </c>
      <c r="I32" s="160"/>
      <c r="J32" s="160"/>
      <c r="K32" s="160"/>
      <c r="L32" s="395"/>
      <c r="M32" s="400">
        <v>12883256.714</v>
      </c>
      <c r="N32" s="401">
        <v>48100835.46</v>
      </c>
      <c r="O32" s="171">
        <f>(F32*10.15+G32*15.19+H32*25.98+I32*11.17+J32*5.08+K32*1.98)*6</f>
        <v>5173687.26</v>
      </c>
      <c r="P32" s="171">
        <f t="shared" si="14"/>
        <v>94723344.9648</v>
      </c>
      <c r="Q32" s="217">
        <f t="shared" si="10"/>
        <v>99897032.2248</v>
      </c>
      <c r="R32" s="392">
        <f t="shared" si="11"/>
        <v>6709.452093814226</v>
      </c>
      <c r="S32" s="397">
        <f t="shared" si="12"/>
        <v>64.33979850896635</v>
      </c>
      <c r="T32" s="161">
        <v>1767</v>
      </c>
    </row>
    <row r="33" spans="1:20" s="342" customFormat="1" ht="14.25">
      <c r="A33" s="17">
        <v>6</v>
      </c>
      <c r="B33" s="18" t="s">
        <v>24</v>
      </c>
      <c r="C33" s="19">
        <v>8963</v>
      </c>
      <c r="D33" s="20">
        <v>662884.43</v>
      </c>
      <c r="E33" s="19">
        <v>44907</v>
      </c>
      <c r="F33" s="364">
        <v>4</v>
      </c>
      <c r="G33" s="21">
        <v>38509</v>
      </c>
      <c r="H33" s="56"/>
      <c r="I33" s="56"/>
      <c r="J33" s="56"/>
      <c r="K33" s="56"/>
      <c r="L33" s="339"/>
      <c r="M33" s="45">
        <v>8666736.425</v>
      </c>
      <c r="N33" s="46">
        <v>32278916.85</v>
      </c>
      <c r="O33" s="25">
        <f t="shared" si="13"/>
        <v>3509953.8599999994</v>
      </c>
      <c r="P33" s="25">
        <f t="shared" si="14"/>
        <v>65476390.37640001</v>
      </c>
      <c r="Q33" s="156">
        <f t="shared" si="10"/>
        <v>68986344.23640001</v>
      </c>
      <c r="R33" s="345">
        <f t="shared" si="11"/>
        <v>7696.791725582953</v>
      </c>
      <c r="S33" s="346">
        <f t="shared" si="12"/>
        <v>73.95787459555953</v>
      </c>
      <c r="T33" s="18"/>
    </row>
    <row r="34" spans="1:20" s="394" customFormat="1" ht="14.25">
      <c r="A34" s="160">
        <v>7</v>
      </c>
      <c r="B34" s="161" t="s">
        <v>25</v>
      </c>
      <c r="C34" s="164">
        <v>3667</v>
      </c>
      <c r="D34" s="197">
        <v>250350.69</v>
      </c>
      <c r="E34" s="165">
        <v>15365</v>
      </c>
      <c r="F34" s="166">
        <v>2</v>
      </c>
      <c r="G34" s="166">
        <v>9789</v>
      </c>
      <c r="H34" s="166">
        <v>2507</v>
      </c>
      <c r="I34" s="166">
        <v>205</v>
      </c>
      <c r="J34" s="166"/>
      <c r="K34" s="166"/>
      <c r="L34" s="390"/>
      <c r="M34" s="169">
        <v>2414283.532</v>
      </c>
      <c r="N34" s="182">
        <v>9000211.339999998</v>
      </c>
      <c r="O34" s="391">
        <f t="shared" si="13"/>
        <v>1296821.52</v>
      </c>
      <c r="P34" s="171">
        <f t="shared" si="14"/>
        <v>24699604.0212</v>
      </c>
      <c r="Q34" s="217">
        <f t="shared" si="10"/>
        <v>25996425.5412</v>
      </c>
      <c r="R34" s="392">
        <f t="shared" si="11"/>
        <v>7089.289757622035</v>
      </c>
      <c r="S34" s="393">
        <f t="shared" si="12"/>
        <v>68.27125443141533</v>
      </c>
      <c r="T34" s="161">
        <v>644</v>
      </c>
    </row>
    <row r="35" spans="1:20" s="342" customFormat="1" ht="14.25">
      <c r="A35" s="17">
        <v>8</v>
      </c>
      <c r="B35" s="18" t="s">
        <v>26</v>
      </c>
      <c r="C35" s="19">
        <v>3003</v>
      </c>
      <c r="D35" s="20">
        <v>134855.88</v>
      </c>
      <c r="E35" s="19">
        <v>9432</v>
      </c>
      <c r="F35" s="21"/>
      <c r="G35" s="21">
        <v>6832</v>
      </c>
      <c r="H35" s="56">
        <v>1178</v>
      </c>
      <c r="I35" s="56">
        <v>181</v>
      </c>
      <c r="J35" s="56"/>
      <c r="K35" s="56">
        <v>7</v>
      </c>
      <c r="L35" s="339"/>
      <c r="M35" s="31">
        <v>1231749.463</v>
      </c>
      <c r="N35" s="32">
        <v>4583126.09</v>
      </c>
      <c r="O35" s="25">
        <f t="shared" si="13"/>
        <v>818508.8999999998</v>
      </c>
      <c r="P35" s="25">
        <f t="shared" si="14"/>
        <v>13424836.5624</v>
      </c>
      <c r="Q35" s="156">
        <f t="shared" si="10"/>
        <v>14243345.4624</v>
      </c>
      <c r="R35" s="382">
        <f t="shared" si="11"/>
        <v>4743.038782017982</v>
      </c>
      <c r="S35" s="347">
        <f t="shared" si="12"/>
        <v>44.90705294705295</v>
      </c>
      <c r="T35" s="18">
        <v>585</v>
      </c>
    </row>
    <row r="36" spans="1:20" s="352" customFormat="1" ht="14.25">
      <c r="A36" s="243">
        <v>9</v>
      </c>
      <c r="B36" s="244" t="s">
        <v>27</v>
      </c>
      <c r="C36" s="245">
        <v>3525</v>
      </c>
      <c r="D36" s="246">
        <v>201926</v>
      </c>
      <c r="E36" s="245">
        <v>15920</v>
      </c>
      <c r="F36" s="247">
        <v>0</v>
      </c>
      <c r="G36" s="247">
        <v>11901</v>
      </c>
      <c r="H36" s="385"/>
      <c r="I36" s="385">
        <v>630</v>
      </c>
      <c r="J36" s="385"/>
      <c r="K36" s="385"/>
      <c r="L36" s="386"/>
      <c r="M36" s="261">
        <v>2262164.453</v>
      </c>
      <c r="N36" s="262">
        <v>8428592.47</v>
      </c>
      <c r="O36" s="253">
        <f>(F36*10.15+G36*15.19+H36*25.98+I36*11.17+J36*5.08+K36*1.98)*6</f>
        <v>1126879.74</v>
      </c>
      <c r="P36" s="253">
        <f t="shared" si="14"/>
        <v>20002922.22</v>
      </c>
      <c r="Q36" s="265">
        <f t="shared" si="10"/>
        <v>21129801.959999997</v>
      </c>
      <c r="R36" s="387">
        <f t="shared" si="11"/>
        <v>5994.270059574467</v>
      </c>
      <c r="S36" s="388">
        <f t="shared" si="12"/>
        <v>57.283971631205674</v>
      </c>
      <c r="T36" s="244">
        <v>41</v>
      </c>
    </row>
    <row r="37" spans="1:20" s="342" customFormat="1" ht="14.25">
      <c r="A37" s="17">
        <v>10</v>
      </c>
      <c r="B37" s="18" t="s">
        <v>28</v>
      </c>
      <c r="C37" s="19">
        <v>1261</v>
      </c>
      <c r="D37" s="20">
        <v>86957.5</v>
      </c>
      <c r="E37" s="19">
        <v>5230</v>
      </c>
      <c r="F37" s="21"/>
      <c r="G37" s="21">
        <v>2934</v>
      </c>
      <c r="H37" s="56">
        <v>605</v>
      </c>
      <c r="I37" s="56">
        <v>99</v>
      </c>
      <c r="J37" s="56"/>
      <c r="K37" s="56"/>
      <c r="L37" s="339"/>
      <c r="M37" s="31">
        <v>2351539.69</v>
      </c>
      <c r="N37" s="32">
        <v>8333203.32</v>
      </c>
      <c r="O37" s="25">
        <f>(F37*10.15+G37*15.19+H37*25.98+I37*11.17+J37*5.08+K37*1.98)*6</f>
        <v>368347.14</v>
      </c>
      <c r="P37" s="25">
        <f>(D37*15.58)*6+O37</f>
        <v>8497134.24</v>
      </c>
      <c r="Q37" s="156">
        <f t="shared" si="10"/>
        <v>8865481.38</v>
      </c>
      <c r="R37" s="382">
        <f t="shared" si="11"/>
        <v>7030.516558287074</v>
      </c>
      <c r="S37" s="347">
        <f t="shared" si="12"/>
        <v>68.95915939730372</v>
      </c>
      <c r="T37" s="18">
        <v>66</v>
      </c>
    </row>
    <row r="38" spans="1:20" s="394" customFormat="1" ht="14.25">
      <c r="A38" s="160">
        <v>11</v>
      </c>
      <c r="B38" s="161" t="s">
        <v>29</v>
      </c>
      <c r="C38" s="164">
        <v>12111</v>
      </c>
      <c r="D38" s="163">
        <v>894957.14</v>
      </c>
      <c r="E38" s="164">
        <v>50644</v>
      </c>
      <c r="F38" s="165">
        <v>0</v>
      </c>
      <c r="G38" s="165">
        <v>49072</v>
      </c>
      <c r="H38" s="166">
        <v>66</v>
      </c>
      <c r="I38" s="166">
        <v>0</v>
      </c>
      <c r="J38" s="166">
        <v>0</v>
      </c>
      <c r="K38" s="166">
        <v>0</v>
      </c>
      <c r="L38" s="395"/>
      <c r="M38" s="169">
        <v>14766645.908</v>
      </c>
      <c r="N38" s="182">
        <v>66807511.77</v>
      </c>
      <c r="O38" s="171">
        <f>(F38*10.15+G38*15.19+H38*25.98+I38*11.17+J38*5.08+K38*1.98)*6</f>
        <v>4482710.16</v>
      </c>
      <c r="P38" s="172">
        <f t="shared" si="14"/>
        <v>88143303.6072</v>
      </c>
      <c r="Q38" s="185">
        <f t="shared" si="10"/>
        <v>92626013.7672</v>
      </c>
      <c r="R38" s="396">
        <f t="shared" si="11"/>
        <v>7648.089651325241</v>
      </c>
      <c r="S38" s="397">
        <f t="shared" si="12"/>
        <v>73.89622161671208</v>
      </c>
      <c r="T38" s="161"/>
    </row>
    <row r="39" spans="1:20" s="342" customFormat="1" ht="14.25">
      <c r="A39" s="17">
        <v>12</v>
      </c>
      <c r="B39" s="18" t="s">
        <v>30</v>
      </c>
      <c r="C39" s="55">
        <v>4265</v>
      </c>
      <c r="D39" s="54">
        <v>287572.39</v>
      </c>
      <c r="E39" s="19">
        <v>18833</v>
      </c>
      <c r="F39" s="21"/>
      <c r="G39" s="56">
        <v>15828</v>
      </c>
      <c r="H39" s="56">
        <v>304</v>
      </c>
      <c r="I39" s="56"/>
      <c r="J39" s="56"/>
      <c r="K39" s="56"/>
      <c r="L39" s="339"/>
      <c r="M39" s="31">
        <v>2899521.686</v>
      </c>
      <c r="N39" s="32">
        <v>10801996.77</v>
      </c>
      <c r="O39" s="25">
        <f>(F39*10.15+G39*15.19+H39*25.98+I39*11.17+J39*5.08+K39*1.98)*6</f>
        <v>1489951.44</v>
      </c>
      <c r="P39" s="26">
        <f t="shared" si="14"/>
        <v>28372218.457200002</v>
      </c>
      <c r="Q39" s="20">
        <f t="shared" si="10"/>
        <v>29862169.897200003</v>
      </c>
      <c r="R39" s="345">
        <f t="shared" si="11"/>
        <v>7001.68110133646</v>
      </c>
      <c r="S39" s="346">
        <f t="shared" si="12"/>
        <v>67.42611723329426</v>
      </c>
      <c r="T39" s="18">
        <v>364</v>
      </c>
    </row>
    <row r="40" spans="1:20" s="342" customFormat="1" ht="14.25">
      <c r="A40" s="17">
        <v>13</v>
      </c>
      <c r="B40" s="18" t="s">
        <v>31</v>
      </c>
      <c r="C40" s="55">
        <v>10127</v>
      </c>
      <c r="D40" s="263">
        <v>778772.87</v>
      </c>
      <c r="E40" s="19">
        <v>48235</v>
      </c>
      <c r="F40" s="21">
        <v>220</v>
      </c>
      <c r="G40" s="56">
        <v>43856</v>
      </c>
      <c r="H40" s="56">
        <v>631</v>
      </c>
      <c r="I40" s="56">
        <v>1</v>
      </c>
      <c r="J40" s="56"/>
      <c r="K40" s="56"/>
      <c r="L40" s="339"/>
      <c r="M40" s="57">
        <v>10493893.61</v>
      </c>
      <c r="N40" s="58">
        <v>39069389.35</v>
      </c>
      <c r="O40" s="25">
        <f t="shared" si="13"/>
        <v>4108861.1400000006</v>
      </c>
      <c r="P40" s="25">
        <f t="shared" si="14"/>
        <v>76908549.0276</v>
      </c>
      <c r="Q40" s="156">
        <f>O40+P40</f>
        <v>81017410.1676</v>
      </c>
      <c r="R40" s="384">
        <f t="shared" si="11"/>
        <v>8000.139248306508</v>
      </c>
      <c r="S40" s="389">
        <f t="shared" si="12"/>
        <v>76.90064876073862</v>
      </c>
      <c r="T40" s="18">
        <v>184</v>
      </c>
    </row>
    <row r="41" spans="1:20" s="352" customFormat="1" ht="14.25">
      <c r="A41" s="17">
        <v>14</v>
      </c>
      <c r="B41" s="18" t="s">
        <v>32</v>
      </c>
      <c r="C41" s="55">
        <v>220</v>
      </c>
      <c r="D41" s="54">
        <v>17326.18</v>
      </c>
      <c r="E41" s="19">
        <v>741</v>
      </c>
      <c r="F41" s="21"/>
      <c r="G41" s="56">
        <v>678</v>
      </c>
      <c r="H41" s="56">
        <v>6</v>
      </c>
      <c r="I41" s="56"/>
      <c r="J41" s="56"/>
      <c r="K41" s="56"/>
      <c r="L41" s="339"/>
      <c r="M41" s="31">
        <v>169187.209</v>
      </c>
      <c r="N41" s="58">
        <v>630090.15</v>
      </c>
      <c r="O41" s="25">
        <f t="shared" si="13"/>
        <v>62728.2</v>
      </c>
      <c r="P41" s="26">
        <f>(D41*15.58)*6+O41</f>
        <v>1682379.5063999998</v>
      </c>
      <c r="Q41" s="365">
        <f>O41+P41</f>
        <v>1745107.7063999998</v>
      </c>
      <c r="R41" s="345">
        <f t="shared" si="11"/>
        <v>7932.307756363635</v>
      </c>
      <c r="S41" s="346">
        <f t="shared" si="12"/>
        <v>78.75536363636364</v>
      </c>
      <c r="T41" s="244"/>
    </row>
    <row r="42" spans="1:20" s="352" customFormat="1" ht="14.25">
      <c r="A42" s="17">
        <v>15</v>
      </c>
      <c r="B42" s="18" t="s">
        <v>33</v>
      </c>
      <c r="C42" s="56">
        <v>340</v>
      </c>
      <c r="D42" s="263">
        <v>21112.48</v>
      </c>
      <c r="E42" s="19">
        <v>1385</v>
      </c>
      <c r="F42" s="21"/>
      <c r="G42" s="56">
        <v>1101</v>
      </c>
      <c r="H42" s="56">
        <v>69</v>
      </c>
      <c r="I42" s="56">
        <v>16</v>
      </c>
      <c r="J42" s="56"/>
      <c r="K42" s="56"/>
      <c r="L42" s="339"/>
      <c r="M42" s="31">
        <v>176632.883</v>
      </c>
      <c r="N42" s="32">
        <v>667817.65</v>
      </c>
      <c r="O42" s="25">
        <f t="shared" si="13"/>
        <v>112173.18</v>
      </c>
      <c r="P42" s="25">
        <f>(D42*15.58)*6+O42</f>
        <v>2085767.8103999998</v>
      </c>
      <c r="Q42" s="156">
        <f t="shared" si="10"/>
        <v>2197940.9904</v>
      </c>
      <c r="R42" s="340">
        <f t="shared" si="11"/>
        <v>6464.532324705882</v>
      </c>
      <c r="S42" s="347">
        <f t="shared" si="12"/>
        <v>62.0955294117647</v>
      </c>
      <c r="T42" s="244"/>
    </row>
    <row r="43" spans="1:20" s="352" customFormat="1" ht="15">
      <c r="A43" s="61"/>
      <c r="B43" s="62" t="s">
        <v>34</v>
      </c>
      <c r="C43" s="348">
        <f>SUM(C28:C42)</f>
        <v>136350</v>
      </c>
      <c r="D43" s="349">
        <f aca="true" t="shared" si="15" ref="D43:L43">SUM(D28:D42)</f>
        <v>8306621.396</v>
      </c>
      <c r="E43" s="348">
        <f t="shared" si="15"/>
        <v>472781</v>
      </c>
      <c r="F43" s="348">
        <f t="shared" si="15"/>
        <v>472</v>
      </c>
      <c r="G43" s="348">
        <f t="shared" si="15"/>
        <v>403374</v>
      </c>
      <c r="H43" s="348">
        <f t="shared" si="15"/>
        <v>28053</v>
      </c>
      <c r="I43" s="348">
        <f t="shared" si="15"/>
        <v>2040</v>
      </c>
      <c r="J43" s="348">
        <f t="shared" si="15"/>
        <v>1</v>
      </c>
      <c r="K43" s="348">
        <f t="shared" si="15"/>
        <v>22</v>
      </c>
      <c r="L43" s="348">
        <f t="shared" si="15"/>
        <v>0</v>
      </c>
      <c r="M43" s="350">
        <f>SUM(M28:M42)</f>
        <v>80963352.011</v>
      </c>
      <c r="N43" s="349">
        <f>SUM(N28:N42)</f>
        <v>313040323.94</v>
      </c>
      <c r="O43" s="351">
        <f>SUM(O28:O42)</f>
        <v>41302165.43999999</v>
      </c>
      <c r="P43" s="351">
        <f>SUM(P28:P42)</f>
        <v>806419549.9776002</v>
      </c>
      <c r="Q43" s="351">
        <f>SUM(Q28:Q42)</f>
        <v>847721715.4176</v>
      </c>
      <c r="R43" s="349">
        <f t="shared" si="11"/>
        <v>6217.247637826183</v>
      </c>
      <c r="S43" s="349">
        <f t="shared" si="12"/>
        <v>60.92131570223689</v>
      </c>
      <c r="T43" s="61">
        <f>T28+T29+T30+T31+T32+T33+T34+T35+T36+T37+T38+T39+T40+T41+T42</f>
        <v>5803</v>
      </c>
    </row>
    <row r="44" spans="2:21" s="352" customFormat="1" ht="18">
      <c r="B44" s="366" t="s">
        <v>44</v>
      </c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8"/>
      <c r="N44" s="368"/>
      <c r="O44" s="369"/>
      <c r="P44" s="369"/>
      <c r="Q44" s="369"/>
      <c r="R44" s="369"/>
      <c r="S44" s="369"/>
      <c r="U44" s="352">
        <v>3</v>
      </c>
    </row>
    <row r="45" spans="1:20" s="352" customFormat="1" ht="30" customHeight="1">
      <c r="A45" s="684" t="s">
        <v>1</v>
      </c>
      <c r="B45" s="674" t="s">
        <v>2</v>
      </c>
      <c r="C45" s="675" t="s">
        <v>3</v>
      </c>
      <c r="D45" s="685" t="s">
        <v>4</v>
      </c>
      <c r="E45" s="370"/>
      <c r="F45" s="674" t="s">
        <v>5</v>
      </c>
      <c r="G45" s="674"/>
      <c r="H45" s="674"/>
      <c r="I45" s="686" t="s">
        <v>6</v>
      </c>
      <c r="J45" s="686" t="s">
        <v>7</v>
      </c>
      <c r="K45" s="686" t="s">
        <v>8</v>
      </c>
      <c r="L45" s="691" t="s">
        <v>9</v>
      </c>
      <c r="M45" s="692"/>
      <c r="N45" s="693"/>
      <c r="O45" s="694" t="s">
        <v>35</v>
      </c>
      <c r="P45" s="694"/>
      <c r="Q45" s="674" t="s">
        <v>10</v>
      </c>
      <c r="R45" s="675" t="s">
        <v>38</v>
      </c>
      <c r="S45" s="674" t="s">
        <v>11</v>
      </c>
      <c r="T45" s="679" t="s">
        <v>81</v>
      </c>
    </row>
    <row r="46" spans="1:20" s="352" customFormat="1" ht="25.5">
      <c r="A46" s="684"/>
      <c r="B46" s="674"/>
      <c r="C46" s="676"/>
      <c r="D46" s="685"/>
      <c r="E46" s="370" t="s">
        <v>36</v>
      </c>
      <c r="F46" s="370" t="s">
        <v>12</v>
      </c>
      <c r="G46" s="370" t="s">
        <v>13</v>
      </c>
      <c r="H46" s="370" t="s">
        <v>14</v>
      </c>
      <c r="I46" s="686"/>
      <c r="J46" s="686"/>
      <c r="K46" s="686"/>
      <c r="L46" s="371" t="s">
        <v>15</v>
      </c>
      <c r="M46" s="372" t="s">
        <v>16</v>
      </c>
      <c r="N46" s="372" t="s">
        <v>37</v>
      </c>
      <c r="O46" s="370" t="s">
        <v>17</v>
      </c>
      <c r="P46" s="370" t="s">
        <v>18</v>
      </c>
      <c r="Q46" s="674"/>
      <c r="R46" s="676"/>
      <c r="S46" s="674"/>
      <c r="T46" s="680"/>
    </row>
    <row r="47" spans="1:20" s="376" customFormat="1" ht="15">
      <c r="A47" s="373">
        <v>1</v>
      </c>
      <c r="B47" s="373">
        <v>2</v>
      </c>
      <c r="C47" s="373">
        <v>3</v>
      </c>
      <c r="D47" s="374">
        <v>4</v>
      </c>
      <c r="E47" s="374">
        <v>5</v>
      </c>
      <c r="F47" s="374">
        <v>6</v>
      </c>
      <c r="G47" s="374">
        <v>7</v>
      </c>
      <c r="H47" s="374">
        <v>8</v>
      </c>
      <c r="I47" s="374">
        <v>9</v>
      </c>
      <c r="J47" s="374">
        <v>10</v>
      </c>
      <c r="K47" s="374">
        <v>11</v>
      </c>
      <c r="L47" s="374">
        <v>12</v>
      </c>
      <c r="M47" s="374">
        <v>13</v>
      </c>
      <c r="N47" s="375"/>
      <c r="O47" s="373">
        <v>14</v>
      </c>
      <c r="P47" s="373">
        <v>15</v>
      </c>
      <c r="Q47" s="373">
        <v>16</v>
      </c>
      <c r="R47" s="373">
        <v>17</v>
      </c>
      <c r="S47" s="373">
        <v>18</v>
      </c>
      <c r="T47" s="61">
        <v>19</v>
      </c>
    </row>
    <row r="48" spans="1:20" s="394" customFormat="1" ht="14.25">
      <c r="A48" s="160">
        <v>1</v>
      </c>
      <c r="B48" s="161" t="s">
        <v>19</v>
      </c>
      <c r="C48" s="164">
        <v>24252</v>
      </c>
      <c r="D48" s="185">
        <v>2920618.77</v>
      </c>
      <c r="E48" s="164">
        <v>87558</v>
      </c>
      <c r="F48" s="165"/>
      <c r="G48" s="165">
        <v>50821</v>
      </c>
      <c r="H48" s="166">
        <v>36737</v>
      </c>
      <c r="I48" s="162"/>
      <c r="J48" s="162"/>
      <c r="K48" s="162"/>
      <c r="L48" s="395">
        <f aca="true" t="shared" si="16" ref="L48:L54">C48</f>
        <v>24252</v>
      </c>
      <c r="M48" s="212">
        <v>26696582.173</v>
      </c>
      <c r="N48" s="213">
        <v>99424532.93</v>
      </c>
      <c r="O48" s="171">
        <f aca="true" t="shared" si="17" ref="O48:O62">(F48*10.15+G48*15.19+H48*25.98+I48*11.17+J48*5.08+K48*1.98)*6</f>
        <v>10358389.5</v>
      </c>
      <c r="P48" s="172">
        <f>(D48*15.58)*6+O48</f>
        <v>283377832.1196</v>
      </c>
      <c r="Q48" s="185">
        <f>O48+P48</f>
        <v>293736221.6196</v>
      </c>
      <c r="R48" s="396">
        <f aca="true" t="shared" si="18" ref="R48:R63">Q48/C48</f>
        <v>12111.834966996536</v>
      </c>
      <c r="S48" s="397">
        <f aca="true" t="shared" si="19" ref="S48:S63">D48/C48</f>
        <v>120.42795522018803</v>
      </c>
      <c r="T48" s="161"/>
    </row>
    <row r="49" spans="1:20" s="342" customFormat="1" ht="15">
      <c r="A49" s="17">
        <v>2</v>
      </c>
      <c r="B49" s="18" t="s">
        <v>20</v>
      </c>
      <c r="C49" s="19">
        <v>5521</v>
      </c>
      <c r="D49" s="20">
        <v>530967.013</v>
      </c>
      <c r="E49" s="19">
        <v>21043</v>
      </c>
      <c r="F49" s="21"/>
      <c r="G49" s="21">
        <v>19932</v>
      </c>
      <c r="H49" s="56">
        <v>961</v>
      </c>
      <c r="I49" s="56">
        <v>0</v>
      </c>
      <c r="J49" s="56">
        <v>0</v>
      </c>
      <c r="K49" s="56">
        <v>0</v>
      </c>
      <c r="L49" s="339">
        <f t="shared" si="16"/>
        <v>5521</v>
      </c>
      <c r="M49" s="31">
        <v>4868505.81</v>
      </c>
      <c r="N49" s="32">
        <v>18120206.3</v>
      </c>
      <c r="O49" s="25">
        <f t="shared" si="17"/>
        <v>1966403.16</v>
      </c>
      <c r="P49" s="227">
        <v>51601199.535</v>
      </c>
      <c r="Q49" s="156">
        <f>O49+P49</f>
        <v>53567602.69499999</v>
      </c>
      <c r="R49" s="340">
        <f t="shared" si="18"/>
        <v>9702.518147980438</v>
      </c>
      <c r="S49" s="341">
        <f t="shared" si="19"/>
        <v>96.17225375837711</v>
      </c>
      <c r="T49" s="18">
        <v>907</v>
      </c>
    </row>
    <row r="50" spans="1:20" s="342" customFormat="1" ht="14.25">
      <c r="A50" s="17">
        <v>3</v>
      </c>
      <c r="B50" s="18" t="s">
        <v>21</v>
      </c>
      <c r="C50" s="55">
        <v>9122</v>
      </c>
      <c r="D50" s="54">
        <v>1088932.74</v>
      </c>
      <c r="E50" s="19">
        <v>44565</v>
      </c>
      <c r="F50" s="21"/>
      <c r="G50" s="56">
        <v>38835</v>
      </c>
      <c r="H50" s="56">
        <v>5368</v>
      </c>
      <c r="I50" s="56">
        <v>716</v>
      </c>
      <c r="J50" s="56"/>
      <c r="K50" s="56"/>
      <c r="L50" s="339">
        <f t="shared" si="16"/>
        <v>9122</v>
      </c>
      <c r="M50" s="31">
        <v>10543943.661</v>
      </c>
      <c r="N50" s="32">
        <v>39258623.77</v>
      </c>
      <c r="O50" s="25">
        <f t="shared" si="17"/>
        <v>4424172.0600000005</v>
      </c>
      <c r="P50" s="26">
        <f>(D50*15.58)*6+O50</f>
        <v>106217604.5952</v>
      </c>
      <c r="Q50" s="20">
        <f>O50+P50</f>
        <v>110641776.6552</v>
      </c>
      <c r="R50" s="340">
        <f t="shared" si="18"/>
        <v>12129.113862661698</v>
      </c>
      <c r="S50" s="341">
        <f t="shared" si="19"/>
        <v>119.37434115325587</v>
      </c>
      <c r="T50" s="18"/>
    </row>
    <row r="51" spans="1:20" s="342" customFormat="1" ht="14.25">
      <c r="A51" s="17">
        <v>4</v>
      </c>
      <c r="B51" s="18" t="s">
        <v>22</v>
      </c>
      <c r="C51" s="19">
        <v>15350</v>
      </c>
      <c r="D51" s="20">
        <v>1811837.063</v>
      </c>
      <c r="E51" s="19">
        <v>74298</v>
      </c>
      <c r="F51" s="21"/>
      <c r="G51" s="21">
        <v>63163</v>
      </c>
      <c r="H51" s="56">
        <v>10561</v>
      </c>
      <c r="I51" s="56">
        <v>1153</v>
      </c>
      <c r="J51" s="56"/>
      <c r="K51" s="364"/>
      <c r="L51" s="339">
        <f t="shared" si="16"/>
        <v>15350</v>
      </c>
      <c r="M51" s="31">
        <v>16340488.35</v>
      </c>
      <c r="N51" s="32">
        <v>60802194.26</v>
      </c>
      <c r="O51" s="26">
        <f t="shared" si="17"/>
        <v>7480198.5600000005</v>
      </c>
      <c r="P51" s="26">
        <f>(D51*15.58)*6+O51</f>
        <v>176850727.20924002</v>
      </c>
      <c r="Q51" s="20">
        <f>O51+P51</f>
        <v>184330925.76924002</v>
      </c>
      <c r="R51" s="340">
        <f t="shared" si="18"/>
        <v>12008.529366074268</v>
      </c>
      <c r="S51" s="341">
        <f t="shared" si="19"/>
        <v>118.03498781758958</v>
      </c>
      <c r="T51" s="18"/>
    </row>
    <row r="52" spans="1:20" s="394" customFormat="1" ht="14.25">
      <c r="A52" s="160">
        <v>5</v>
      </c>
      <c r="B52" s="161" t="s">
        <v>23</v>
      </c>
      <c r="C52" s="164">
        <v>18077</v>
      </c>
      <c r="D52" s="185">
        <v>1968636.64</v>
      </c>
      <c r="E52" s="164">
        <v>83121</v>
      </c>
      <c r="F52" s="165">
        <v>6</v>
      </c>
      <c r="G52" s="165">
        <v>81321</v>
      </c>
      <c r="H52" s="166">
        <v>1649</v>
      </c>
      <c r="I52" s="160"/>
      <c r="J52" s="160"/>
      <c r="K52" s="160"/>
      <c r="L52" s="395">
        <f t="shared" si="16"/>
        <v>18077</v>
      </c>
      <c r="M52" s="400">
        <v>28531468.993</v>
      </c>
      <c r="N52" s="401">
        <v>106258925.98</v>
      </c>
      <c r="O52" s="171">
        <f t="shared" si="17"/>
        <v>7669007.459999999</v>
      </c>
      <c r="P52" s="171">
        <f aca="true" t="shared" si="20" ref="P52:P62">(D52*15.58)*6+O52</f>
        <v>191697160.5672</v>
      </c>
      <c r="Q52" s="217">
        <f aca="true" t="shared" si="21" ref="Q52:Q62">O52+P52</f>
        <v>199366168.0272</v>
      </c>
      <c r="R52" s="392">
        <f t="shared" si="18"/>
        <v>11028.719811207613</v>
      </c>
      <c r="S52" s="397">
        <f t="shared" si="19"/>
        <v>108.90284007302095</v>
      </c>
      <c r="T52" s="161">
        <v>2140</v>
      </c>
    </row>
    <row r="53" spans="1:20" s="342" customFormat="1" ht="14.25">
      <c r="A53" s="17">
        <v>6</v>
      </c>
      <c r="B53" s="18" t="s">
        <v>24</v>
      </c>
      <c r="C53" s="19">
        <v>8827</v>
      </c>
      <c r="D53" s="156">
        <v>1211662.225</v>
      </c>
      <c r="E53" s="19">
        <v>49034</v>
      </c>
      <c r="F53" s="364"/>
      <c r="G53" s="21">
        <v>48774</v>
      </c>
      <c r="H53" s="56">
        <v>5</v>
      </c>
      <c r="I53" s="56"/>
      <c r="J53" s="56"/>
      <c r="K53" s="56"/>
      <c r="L53" s="339">
        <f t="shared" si="16"/>
        <v>8827</v>
      </c>
      <c r="M53" s="45">
        <v>7538522.211</v>
      </c>
      <c r="N53" s="46">
        <v>28075614.12</v>
      </c>
      <c r="O53" s="25">
        <f t="shared" si="17"/>
        <v>4446041.76</v>
      </c>
      <c r="P53" s="26">
        <f t="shared" si="20"/>
        <v>117712226.55300002</v>
      </c>
      <c r="Q53" s="156">
        <f t="shared" si="21"/>
        <v>122158268.31300002</v>
      </c>
      <c r="R53" s="345">
        <f t="shared" si="18"/>
        <v>13839.1603390733</v>
      </c>
      <c r="S53" s="346">
        <f t="shared" si="19"/>
        <v>137.2677268607681</v>
      </c>
      <c r="T53" s="18"/>
    </row>
    <row r="54" spans="1:20" s="394" customFormat="1" ht="14.25">
      <c r="A54" s="160">
        <v>7</v>
      </c>
      <c r="B54" s="161" t="s">
        <v>25</v>
      </c>
      <c r="C54" s="164">
        <v>9466</v>
      </c>
      <c r="D54" s="197">
        <v>1233456.22</v>
      </c>
      <c r="E54" s="165">
        <v>44161</v>
      </c>
      <c r="F54" s="166">
        <v>3</v>
      </c>
      <c r="G54" s="166">
        <v>27710</v>
      </c>
      <c r="H54" s="166">
        <v>16009</v>
      </c>
      <c r="I54" s="166">
        <v>1339</v>
      </c>
      <c r="J54" s="166"/>
      <c r="K54" s="166"/>
      <c r="L54" s="395">
        <f t="shared" si="16"/>
        <v>9466</v>
      </c>
      <c r="M54" s="169">
        <v>9944076.001</v>
      </c>
      <c r="N54" s="182">
        <v>37032818.78</v>
      </c>
      <c r="O54" s="171">
        <f t="shared" si="17"/>
        <v>5110894.8</v>
      </c>
      <c r="P54" s="171">
        <f t="shared" si="20"/>
        <v>120414382.2456</v>
      </c>
      <c r="Q54" s="217">
        <f>O54+P54</f>
        <v>125525277.0456</v>
      </c>
      <c r="R54" s="392">
        <f t="shared" si="18"/>
        <v>13260.64621229664</v>
      </c>
      <c r="S54" s="393">
        <f t="shared" si="19"/>
        <v>130.30384745404606</v>
      </c>
      <c r="T54" s="161">
        <v>240</v>
      </c>
    </row>
    <row r="55" spans="1:20" s="342" customFormat="1" ht="14.25">
      <c r="A55" s="17">
        <v>8</v>
      </c>
      <c r="B55" s="18" t="s">
        <v>26</v>
      </c>
      <c r="C55" s="19">
        <v>8811</v>
      </c>
      <c r="D55" s="156">
        <v>724918.287</v>
      </c>
      <c r="E55" s="19">
        <v>38149</v>
      </c>
      <c r="F55" s="21">
        <v>6</v>
      </c>
      <c r="G55" s="21">
        <v>25000</v>
      </c>
      <c r="H55" s="56">
        <v>11972</v>
      </c>
      <c r="I55" s="56">
        <v>1345</v>
      </c>
      <c r="J55" s="56"/>
      <c r="K55" s="56">
        <v>93</v>
      </c>
      <c r="L55" s="339">
        <f>C55</f>
        <v>8811</v>
      </c>
      <c r="M55" s="31">
        <v>5938872.159</v>
      </c>
      <c r="N55" s="32">
        <v>22120642.62</v>
      </c>
      <c r="O55" s="25">
        <f t="shared" si="17"/>
        <v>4236307.5</v>
      </c>
      <c r="P55" s="25">
        <f t="shared" si="20"/>
        <v>72001668.96876001</v>
      </c>
      <c r="Q55" s="156">
        <f t="shared" si="21"/>
        <v>76237976.46876001</v>
      </c>
      <c r="R55" s="382">
        <f t="shared" si="18"/>
        <v>8652.590678556351</v>
      </c>
      <c r="S55" s="347">
        <f t="shared" si="19"/>
        <v>82.27423527408921</v>
      </c>
      <c r="T55" s="18">
        <v>567</v>
      </c>
    </row>
    <row r="56" spans="1:20" s="352" customFormat="1" ht="14.25">
      <c r="A56" s="243">
        <v>9</v>
      </c>
      <c r="B56" s="244" t="s">
        <v>27</v>
      </c>
      <c r="C56" s="245">
        <v>4684</v>
      </c>
      <c r="D56" s="246">
        <v>428891.5</v>
      </c>
      <c r="E56" s="245">
        <v>23181</v>
      </c>
      <c r="F56" s="247"/>
      <c r="G56" s="247">
        <v>23136</v>
      </c>
      <c r="H56" s="385">
        <v>4</v>
      </c>
      <c r="I56" s="385">
        <v>1714</v>
      </c>
      <c r="J56" s="385"/>
      <c r="K56" s="385"/>
      <c r="L56" s="386">
        <f aca="true" t="shared" si="22" ref="L56:L62">C56</f>
        <v>4684</v>
      </c>
      <c r="M56" s="261">
        <v>4650587.723</v>
      </c>
      <c r="N56" s="262">
        <v>17318953.62</v>
      </c>
      <c r="O56" s="253">
        <f t="shared" si="17"/>
        <v>2224110.84</v>
      </c>
      <c r="P56" s="253">
        <f>(D56*15.58)*6+O56</f>
        <v>42316888.260000005</v>
      </c>
      <c r="Q56" s="265">
        <f t="shared" si="21"/>
        <v>44540999.10000001</v>
      </c>
      <c r="R56" s="387">
        <f t="shared" si="18"/>
        <v>9509.179995730146</v>
      </c>
      <c r="S56" s="388">
        <f t="shared" si="19"/>
        <v>91.56522203245089</v>
      </c>
      <c r="T56" s="244">
        <v>2</v>
      </c>
    </row>
    <row r="57" spans="1:20" s="342" customFormat="1" ht="14.25">
      <c r="A57" s="17">
        <v>10</v>
      </c>
      <c r="B57" s="18" t="s">
        <v>28</v>
      </c>
      <c r="C57" s="19">
        <v>3003</v>
      </c>
      <c r="D57" s="20">
        <v>351682</v>
      </c>
      <c r="E57" s="19">
        <v>13804</v>
      </c>
      <c r="F57" s="21"/>
      <c r="G57" s="21">
        <v>7742</v>
      </c>
      <c r="H57" s="56">
        <v>5849</v>
      </c>
      <c r="I57" s="56">
        <v>491</v>
      </c>
      <c r="J57" s="56">
        <v>9</v>
      </c>
      <c r="K57" s="56">
        <v>3</v>
      </c>
      <c r="L57" s="339">
        <f t="shared" si="22"/>
        <v>3003</v>
      </c>
      <c r="M57" s="31">
        <v>536795.035</v>
      </c>
      <c r="N57" s="32">
        <v>1854317.68</v>
      </c>
      <c r="O57" s="25">
        <f t="shared" si="17"/>
        <v>1650564.7799999998</v>
      </c>
      <c r="P57" s="25">
        <f>(D57*15.58)*6+O57</f>
        <v>34525798.14</v>
      </c>
      <c r="Q57" s="156">
        <f t="shared" si="21"/>
        <v>36176362.92</v>
      </c>
      <c r="R57" s="382">
        <f t="shared" si="18"/>
        <v>12046.7408991009</v>
      </c>
      <c r="S57" s="347">
        <f t="shared" si="19"/>
        <v>117.11022311022312</v>
      </c>
      <c r="T57" s="18">
        <v>67</v>
      </c>
    </row>
    <row r="58" spans="1:20" s="394" customFormat="1" ht="14.25">
      <c r="A58" s="160">
        <v>11</v>
      </c>
      <c r="B58" s="161" t="s">
        <v>29</v>
      </c>
      <c r="C58" s="164">
        <v>11052</v>
      </c>
      <c r="D58" s="163">
        <v>1485217.968</v>
      </c>
      <c r="E58" s="164">
        <v>52094</v>
      </c>
      <c r="F58" s="165">
        <v>4</v>
      </c>
      <c r="G58" s="165">
        <v>51735</v>
      </c>
      <c r="H58" s="166">
        <v>182</v>
      </c>
      <c r="I58" s="166">
        <v>2</v>
      </c>
      <c r="J58" s="166">
        <v>0</v>
      </c>
      <c r="K58" s="166">
        <v>0</v>
      </c>
      <c r="L58" s="395">
        <f t="shared" si="22"/>
        <v>11052</v>
      </c>
      <c r="M58" s="169">
        <v>11977334.414</v>
      </c>
      <c r="N58" s="182">
        <v>51737647.27</v>
      </c>
      <c r="O58" s="171">
        <f t="shared" si="17"/>
        <v>4743875.699999999</v>
      </c>
      <c r="P58" s="171">
        <f>(D58*15.58)*6+O58</f>
        <v>143582051.34864</v>
      </c>
      <c r="Q58" s="217">
        <f t="shared" si="21"/>
        <v>148325927.04863998</v>
      </c>
      <c r="R58" s="396">
        <f t="shared" si="18"/>
        <v>13420.731727166121</v>
      </c>
      <c r="S58" s="397">
        <f t="shared" si="19"/>
        <v>134.38454288816504</v>
      </c>
      <c r="T58" s="161"/>
    </row>
    <row r="59" spans="1:20" s="342" customFormat="1" ht="14.25">
      <c r="A59" s="17">
        <v>12</v>
      </c>
      <c r="B59" s="18" t="s">
        <v>30</v>
      </c>
      <c r="C59" s="55">
        <v>8007</v>
      </c>
      <c r="D59" s="54">
        <v>823954.05</v>
      </c>
      <c r="E59" s="19">
        <v>33268</v>
      </c>
      <c r="F59" s="21"/>
      <c r="G59" s="56">
        <v>30569</v>
      </c>
      <c r="H59" s="56">
        <v>2549</v>
      </c>
      <c r="I59" s="56"/>
      <c r="J59" s="56"/>
      <c r="K59" s="56"/>
      <c r="L59" s="339">
        <f t="shared" si="22"/>
        <v>8007</v>
      </c>
      <c r="M59" s="31">
        <v>7426851.633</v>
      </c>
      <c r="N59" s="32">
        <v>27657433.89</v>
      </c>
      <c r="O59" s="25">
        <f t="shared" si="17"/>
        <v>3183396.7800000003</v>
      </c>
      <c r="P59" s="26">
        <f t="shared" si="20"/>
        <v>80206621.37400001</v>
      </c>
      <c r="Q59" s="20">
        <f t="shared" si="21"/>
        <v>83390018.15400001</v>
      </c>
      <c r="R59" s="345">
        <f t="shared" si="18"/>
        <v>10414.639459722745</v>
      </c>
      <c r="S59" s="346">
        <f t="shared" si="19"/>
        <v>102.9042150618209</v>
      </c>
      <c r="T59" s="18">
        <v>312</v>
      </c>
    </row>
    <row r="60" spans="1:20" s="342" customFormat="1" ht="14.25">
      <c r="A60" s="17">
        <v>13</v>
      </c>
      <c r="B60" s="18" t="s">
        <v>31</v>
      </c>
      <c r="C60" s="55">
        <v>14024</v>
      </c>
      <c r="D60" s="54">
        <v>1815545.61</v>
      </c>
      <c r="E60" s="19">
        <v>71600</v>
      </c>
      <c r="F60" s="21">
        <v>385</v>
      </c>
      <c r="G60" s="56">
        <v>67796</v>
      </c>
      <c r="H60" s="56">
        <v>3054</v>
      </c>
      <c r="I60" s="56">
        <v>25</v>
      </c>
      <c r="J60" s="56"/>
      <c r="K60" s="56"/>
      <c r="L60" s="339">
        <f t="shared" si="22"/>
        <v>14024</v>
      </c>
      <c r="M60" s="57">
        <v>17117109.76</v>
      </c>
      <c r="N60" s="58">
        <v>63762489.81</v>
      </c>
      <c r="O60" s="25">
        <f t="shared" si="17"/>
        <v>6680106.959999999</v>
      </c>
      <c r="P60" s="25">
        <f t="shared" si="20"/>
        <v>176397310.58280003</v>
      </c>
      <c r="Q60" s="156">
        <f t="shared" si="21"/>
        <v>183077417.54280004</v>
      </c>
      <c r="R60" s="384">
        <f t="shared" si="18"/>
        <v>13054.57911742727</v>
      </c>
      <c r="S60" s="341">
        <f t="shared" si="19"/>
        <v>129.45989803194524</v>
      </c>
      <c r="T60" s="18">
        <v>74</v>
      </c>
    </row>
    <row r="61" spans="1:20" s="342" customFormat="1" ht="14.25">
      <c r="A61" s="17">
        <v>14</v>
      </c>
      <c r="B61" s="18" t="s">
        <v>32</v>
      </c>
      <c r="C61" s="55">
        <v>4589</v>
      </c>
      <c r="D61" s="54">
        <v>521331.02</v>
      </c>
      <c r="E61" s="19">
        <v>21169</v>
      </c>
      <c r="F61" s="21"/>
      <c r="G61" s="56">
        <v>20613</v>
      </c>
      <c r="H61" s="56">
        <v>230</v>
      </c>
      <c r="I61" s="56"/>
      <c r="J61" s="56"/>
      <c r="K61" s="56"/>
      <c r="L61" s="339">
        <f t="shared" si="22"/>
        <v>4589</v>
      </c>
      <c r="M61" s="31">
        <v>3468152.559</v>
      </c>
      <c r="N61" s="58">
        <v>12916332.16</v>
      </c>
      <c r="O61" s="25">
        <f t="shared" si="17"/>
        <v>1914521.22</v>
      </c>
      <c r="P61" s="26">
        <f>(D61*15.58)*6+O61</f>
        <v>50648544.9696</v>
      </c>
      <c r="Q61" s="156">
        <f t="shared" si="21"/>
        <v>52563066.1896</v>
      </c>
      <c r="R61" s="345">
        <f t="shared" si="18"/>
        <v>11454.143863499672</v>
      </c>
      <c r="S61" s="346">
        <f t="shared" si="19"/>
        <v>113.60449335367183</v>
      </c>
      <c r="T61" s="18"/>
    </row>
    <row r="62" spans="1:20" s="352" customFormat="1" ht="14.25">
      <c r="A62" s="17">
        <v>15</v>
      </c>
      <c r="B62" s="18" t="s">
        <v>33</v>
      </c>
      <c r="C62" s="56">
        <v>2019</v>
      </c>
      <c r="D62" s="263">
        <v>198914.067</v>
      </c>
      <c r="E62" s="19">
        <v>9164</v>
      </c>
      <c r="F62" s="21">
        <v>15</v>
      </c>
      <c r="G62" s="56">
        <v>7935</v>
      </c>
      <c r="H62" s="56">
        <v>670</v>
      </c>
      <c r="I62" s="56">
        <v>197</v>
      </c>
      <c r="J62" s="56"/>
      <c r="K62" s="56">
        <v>47</v>
      </c>
      <c r="L62" s="339">
        <f t="shared" si="22"/>
        <v>2019</v>
      </c>
      <c r="M62" s="31">
        <v>1697039.684</v>
      </c>
      <c r="N62" s="32">
        <v>6311517.76</v>
      </c>
      <c r="O62" s="25">
        <f t="shared" si="17"/>
        <v>842310.2999999999</v>
      </c>
      <c r="P62" s="25">
        <f t="shared" si="20"/>
        <v>19436797.28316</v>
      </c>
      <c r="Q62" s="156">
        <f t="shared" si="21"/>
        <v>20279107.58316</v>
      </c>
      <c r="R62" s="340">
        <f t="shared" si="18"/>
        <v>10044.134513699852</v>
      </c>
      <c r="S62" s="347">
        <f t="shared" si="19"/>
        <v>98.52108320950967</v>
      </c>
      <c r="T62" s="244"/>
    </row>
    <row r="63" spans="1:20" s="352" customFormat="1" ht="15">
      <c r="A63" s="61"/>
      <c r="B63" s="62" t="s">
        <v>34</v>
      </c>
      <c r="C63" s="348">
        <f>SUM(C48:C62)</f>
        <v>146804</v>
      </c>
      <c r="D63" s="349">
        <f aca="true" t="shared" si="23" ref="D63:L63">SUM(D48:D62)</f>
        <v>17116565.173000004</v>
      </c>
      <c r="E63" s="348">
        <f t="shared" si="23"/>
        <v>666209</v>
      </c>
      <c r="F63" s="348">
        <f t="shared" si="23"/>
        <v>419</v>
      </c>
      <c r="G63" s="348">
        <f t="shared" si="23"/>
        <v>565082</v>
      </c>
      <c r="H63" s="348">
        <f t="shared" si="23"/>
        <v>95800</v>
      </c>
      <c r="I63" s="348">
        <f t="shared" si="23"/>
        <v>6982</v>
      </c>
      <c r="J63" s="348">
        <f t="shared" si="23"/>
        <v>9</v>
      </c>
      <c r="K63" s="348">
        <f t="shared" si="23"/>
        <v>143</v>
      </c>
      <c r="L63" s="348">
        <f t="shared" si="23"/>
        <v>146804</v>
      </c>
      <c r="M63" s="350">
        <f>SUM(M48:M62)</f>
        <v>157276330.16599995</v>
      </c>
      <c r="N63" s="349">
        <f>SUM(N48:N62)</f>
        <v>592652250.9499999</v>
      </c>
      <c r="O63" s="377">
        <f>SUM(O48:O62)</f>
        <v>66930301.38</v>
      </c>
      <c r="P63" s="377">
        <f>SUM(P48:P62)</f>
        <v>1666986813.7518</v>
      </c>
      <c r="Q63" s="377">
        <f>SUM(Q48:Q62)</f>
        <v>1733917115.1318</v>
      </c>
      <c r="R63" s="349">
        <f t="shared" si="18"/>
        <v>11811.10266158824</v>
      </c>
      <c r="S63" s="349">
        <f t="shared" si="19"/>
        <v>116.59467843519253</v>
      </c>
      <c r="T63" s="380">
        <f>T48+T49+T50+T51+T52+T53+T54+T55+T56+T57+T58+T59+T60+T61+T62</f>
        <v>4309</v>
      </c>
    </row>
    <row r="64" spans="4:14" s="11" customFormat="1" ht="14.25">
      <c r="D64" s="13"/>
      <c r="M64" s="13"/>
      <c r="N64" s="13"/>
    </row>
    <row r="65" spans="4:19" s="11" customFormat="1" ht="14.25">
      <c r="D65" s="13"/>
      <c r="M65" s="378"/>
      <c r="N65" s="13"/>
      <c r="O65" s="379"/>
      <c r="P65" s="379"/>
      <c r="Q65" s="379"/>
      <c r="R65" s="379"/>
      <c r="S65" s="379"/>
    </row>
    <row r="66" spans="4:19" s="11" customFormat="1" ht="14.25">
      <c r="D66" s="13"/>
      <c r="M66" s="13"/>
      <c r="N66" s="13"/>
      <c r="O66" s="379"/>
      <c r="P66" s="379"/>
      <c r="Q66" s="379"/>
      <c r="R66" s="379"/>
      <c r="S66" s="379"/>
    </row>
    <row r="67" ht="15">
      <c r="C67" s="1">
        <f>C63/C22%</f>
        <v>51.84599193371805</v>
      </c>
    </row>
    <row r="68" ht="15">
      <c r="M68" s="240"/>
    </row>
    <row r="75" ht="15">
      <c r="D75" s="3">
        <f>C9-D76</f>
        <v>72</v>
      </c>
    </row>
    <row r="76" ht="15">
      <c r="D76" s="3">
        <v>14196</v>
      </c>
    </row>
  </sheetData>
  <sheetProtection/>
  <mergeCells count="44">
    <mergeCell ref="O4:P4"/>
    <mergeCell ref="A1:S1"/>
    <mergeCell ref="A2:S2"/>
    <mergeCell ref="A4:A5"/>
    <mergeCell ref="B4:B5"/>
    <mergeCell ref="C4:C5"/>
    <mergeCell ref="D4:D5"/>
    <mergeCell ref="F4:H4"/>
    <mergeCell ref="I4:I5"/>
    <mergeCell ref="L4:N4"/>
    <mergeCell ref="O45:P45"/>
    <mergeCell ref="S4:S5"/>
    <mergeCell ref="A25:A26"/>
    <mergeCell ref="B25:B26"/>
    <mergeCell ref="C25:C26"/>
    <mergeCell ref="D25:D26"/>
    <mergeCell ref="F25:H25"/>
    <mergeCell ref="O25:P25"/>
    <mergeCell ref="Q25:Q26"/>
    <mergeCell ref="K4:K5"/>
    <mergeCell ref="K45:K46"/>
    <mergeCell ref="I25:I26"/>
    <mergeCell ref="J25:J26"/>
    <mergeCell ref="K25:K26"/>
    <mergeCell ref="L25:N25"/>
    <mergeCell ref="L45:N45"/>
    <mergeCell ref="J4:J5"/>
    <mergeCell ref="A45:A46"/>
    <mergeCell ref="B45:B46"/>
    <mergeCell ref="C45:C46"/>
    <mergeCell ref="D45:D46"/>
    <mergeCell ref="F45:H45"/>
    <mergeCell ref="I45:I46"/>
    <mergeCell ref="J45:J46"/>
    <mergeCell ref="Q45:Q46"/>
    <mergeCell ref="R45:R46"/>
    <mergeCell ref="S45:S46"/>
    <mergeCell ref="T4:T5"/>
    <mergeCell ref="T25:T26"/>
    <mergeCell ref="T45:T46"/>
    <mergeCell ref="R25:R26"/>
    <mergeCell ref="S25:S26"/>
    <mergeCell ref="Q4:Q5"/>
    <mergeCell ref="R4:R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76"/>
  <sheetViews>
    <sheetView zoomScale="82" zoomScaleNormal="82" zoomScalePageLayoutView="0" workbookViewId="0" topLeftCell="A1">
      <selection activeCell="Q72" sqref="Q72"/>
    </sheetView>
  </sheetViews>
  <sheetFormatPr defaultColWidth="9.140625" defaultRowHeight="15"/>
  <cols>
    <col min="1" max="1" width="9.421875" style="1" customWidth="1"/>
    <col min="2" max="2" width="33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8.710937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83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20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  <c r="T4" s="677" t="s">
        <v>81</v>
      </c>
    </row>
    <row r="5" spans="1:20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  <c r="T5" s="678"/>
    </row>
    <row r="6" spans="1:20" s="376" customFormat="1" ht="16.5" customHeight="1">
      <c r="A6" s="373">
        <v>1</v>
      </c>
      <c r="B6" s="373">
        <v>2</v>
      </c>
      <c r="C6" s="373">
        <v>3</v>
      </c>
      <c r="D6" s="374">
        <v>4</v>
      </c>
      <c r="E6" s="374">
        <v>5</v>
      </c>
      <c r="F6" s="374">
        <v>6</v>
      </c>
      <c r="G6" s="374">
        <v>7</v>
      </c>
      <c r="H6" s="374">
        <v>8</v>
      </c>
      <c r="I6" s="374">
        <v>9</v>
      </c>
      <c r="J6" s="374">
        <v>10</v>
      </c>
      <c r="K6" s="374">
        <v>11</v>
      </c>
      <c r="L6" s="374">
        <v>12</v>
      </c>
      <c r="M6" s="374">
        <v>13</v>
      </c>
      <c r="N6" s="375"/>
      <c r="O6" s="373">
        <v>14</v>
      </c>
      <c r="P6" s="373">
        <v>15</v>
      </c>
      <c r="Q6" s="373">
        <v>16</v>
      </c>
      <c r="R6" s="373">
        <v>17</v>
      </c>
      <c r="S6" s="373">
        <v>18</v>
      </c>
      <c r="T6" s="61">
        <v>19</v>
      </c>
    </row>
    <row r="7" spans="1:20" s="342" customFormat="1" ht="16.5" customHeight="1">
      <c r="A7" s="17">
        <v>1</v>
      </c>
      <c r="B7" s="18" t="s">
        <v>19</v>
      </c>
      <c r="C7" s="19">
        <f>C28+C48</f>
        <v>78206</v>
      </c>
      <c r="D7" s="20">
        <f aca="true" t="shared" si="0" ref="C7:K21">D28+D48</f>
        <v>5670755.43</v>
      </c>
      <c r="E7" s="19">
        <f t="shared" si="0"/>
        <v>206695</v>
      </c>
      <c r="F7" s="21">
        <f t="shared" si="0"/>
        <v>245</v>
      </c>
      <c r="G7" s="21">
        <f t="shared" si="0"/>
        <v>157436</v>
      </c>
      <c r="H7" s="56">
        <f t="shared" si="0"/>
        <v>54125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339">
        <f>L48</f>
        <v>27621</v>
      </c>
      <c r="M7" s="241">
        <f>M28+M48</f>
        <v>30409307.865</v>
      </c>
      <c r="N7" s="242">
        <f>N28+N48</f>
        <v>113250883.47</v>
      </c>
      <c r="O7" s="25">
        <f aca="true" t="shared" si="1" ref="O7:O20">(F7*10.15+G7*15.19+H7*25.98+I7*11.17+J7*5.08+K7*1.98)*6</f>
        <v>22800642.54</v>
      </c>
      <c r="P7" s="26">
        <f>(D7*15.58)*6+O7</f>
        <v>552902860.1364</v>
      </c>
      <c r="Q7" s="20">
        <f>O7+P7</f>
        <v>575703502.6764</v>
      </c>
      <c r="R7" s="340">
        <f aca="true" t="shared" si="2" ref="R7:R22">Q7/C7</f>
        <v>7361.37256318441</v>
      </c>
      <c r="S7" s="341">
        <f aca="true" t="shared" si="3" ref="S7:S22">D7/C7</f>
        <v>72.5104906273176</v>
      </c>
      <c r="T7" s="18">
        <f>T28+T48</f>
        <v>0</v>
      </c>
    </row>
    <row r="8" spans="1:22" s="352" customFormat="1" ht="16.5" customHeight="1">
      <c r="A8" s="243">
        <v>2</v>
      </c>
      <c r="B8" s="244" t="s">
        <v>20</v>
      </c>
      <c r="C8" s="245">
        <f t="shared" si="0"/>
        <v>10716</v>
      </c>
      <c r="D8" s="265">
        <f t="shared" si="0"/>
        <v>771603.0380000001</v>
      </c>
      <c r="E8" s="245">
        <f t="shared" si="0"/>
        <v>34644</v>
      </c>
      <c r="F8" s="247">
        <f t="shared" si="0"/>
        <v>1</v>
      </c>
      <c r="G8" s="247">
        <f t="shared" si="0"/>
        <v>30538</v>
      </c>
      <c r="H8" s="403">
        <f t="shared" si="0"/>
        <v>1366</v>
      </c>
      <c r="I8" s="385">
        <f t="shared" si="0"/>
        <v>0</v>
      </c>
      <c r="J8" s="385">
        <f t="shared" si="0"/>
        <v>0</v>
      </c>
      <c r="K8" s="385">
        <f t="shared" si="0"/>
        <v>0</v>
      </c>
      <c r="L8" s="386">
        <f aca="true" t="shared" si="4" ref="L8:L21">L49</f>
        <v>5540</v>
      </c>
      <c r="M8" s="251">
        <f>M29+M49</f>
        <v>6707359.970000001</v>
      </c>
      <c r="N8" s="252">
        <f aca="true" t="shared" si="5" ref="M8:N21">N29+N49</f>
        <v>24981637.17</v>
      </c>
      <c r="O8" s="253">
        <f>(F8*10.15+G8*15.19+H8*25.98+I8*11.17+J8*5.08+K8*1.98)*6</f>
        <v>2996226.3</v>
      </c>
      <c r="P8" s="253">
        <v>63842082.441</v>
      </c>
      <c r="Q8" s="265">
        <f>O8+P8</f>
        <v>66838308.741</v>
      </c>
      <c r="R8" s="404">
        <f t="shared" si="2"/>
        <v>6237.244190089586</v>
      </c>
      <c r="S8" s="405">
        <f t="shared" si="3"/>
        <v>72.00476278462114</v>
      </c>
      <c r="T8" s="244">
        <f aca="true" t="shared" si="6" ref="T8:T21">T29+T49</f>
        <v>3059</v>
      </c>
      <c r="U8" s="406"/>
      <c r="V8" s="406"/>
    </row>
    <row r="9" spans="1:23" s="352" customFormat="1" ht="16.5" customHeight="1">
      <c r="A9" s="243">
        <v>3</v>
      </c>
      <c r="B9" s="244" t="s">
        <v>21</v>
      </c>
      <c r="C9" s="245">
        <f t="shared" si="0"/>
        <v>14283</v>
      </c>
      <c r="D9" s="246">
        <f t="shared" si="0"/>
        <v>1498106.51</v>
      </c>
      <c r="E9" s="245">
        <f t="shared" si="0"/>
        <v>70775</v>
      </c>
      <c r="F9" s="247">
        <f t="shared" si="0"/>
        <v>0</v>
      </c>
      <c r="G9" s="247">
        <f t="shared" si="0"/>
        <v>58569</v>
      </c>
      <c r="H9" s="403">
        <f t="shared" si="0"/>
        <v>6230</v>
      </c>
      <c r="I9" s="385">
        <f t="shared" si="0"/>
        <v>990</v>
      </c>
      <c r="J9" s="385">
        <f t="shared" si="0"/>
        <v>1</v>
      </c>
      <c r="K9" s="385">
        <f t="shared" si="0"/>
        <v>15</v>
      </c>
      <c r="L9" s="386">
        <f t="shared" si="4"/>
        <v>9216</v>
      </c>
      <c r="M9" s="251">
        <f>M30+M50</f>
        <v>11737223.411</v>
      </c>
      <c r="N9" s="251">
        <f t="shared" si="5"/>
        <v>43710735.58</v>
      </c>
      <c r="O9" s="253">
        <f t="shared" si="1"/>
        <v>6375669.540000001</v>
      </c>
      <c r="P9" s="407">
        <f>(D9*15.58)*6+O9</f>
        <v>146418666.0948</v>
      </c>
      <c r="Q9" s="246">
        <f>O9+P9</f>
        <v>152794335.6348</v>
      </c>
      <c r="R9" s="404">
        <f t="shared" si="2"/>
        <v>10697.636045284604</v>
      </c>
      <c r="S9" s="405">
        <f t="shared" si="3"/>
        <v>104.88738430301757</v>
      </c>
      <c r="T9" s="244">
        <f t="shared" si="6"/>
        <v>0</v>
      </c>
      <c r="U9" s="408"/>
      <c r="V9" s="409"/>
      <c r="W9" s="368"/>
    </row>
    <row r="10" spans="1:22" s="352" customFormat="1" ht="16.5" customHeight="1">
      <c r="A10" s="243">
        <v>4</v>
      </c>
      <c r="B10" s="244" t="s">
        <v>22</v>
      </c>
      <c r="C10" s="245">
        <f t="shared" si="0"/>
        <v>25447</v>
      </c>
      <c r="D10" s="265">
        <f t="shared" si="0"/>
        <v>2496748.043</v>
      </c>
      <c r="E10" s="245">
        <f t="shared" si="0"/>
        <v>118394</v>
      </c>
      <c r="F10" s="247">
        <f t="shared" si="0"/>
        <v>0</v>
      </c>
      <c r="G10" s="247">
        <f t="shared" si="0"/>
        <v>101668</v>
      </c>
      <c r="H10" s="403">
        <f t="shared" si="0"/>
        <v>12751</v>
      </c>
      <c r="I10" s="385">
        <f t="shared" si="0"/>
        <v>1779</v>
      </c>
      <c r="J10" s="385">
        <f t="shared" si="0"/>
        <v>0</v>
      </c>
      <c r="K10" s="385">
        <f t="shared" si="0"/>
        <v>0</v>
      </c>
      <c r="L10" s="386">
        <f t="shared" si="4"/>
        <v>15541</v>
      </c>
      <c r="M10" s="252">
        <f t="shared" si="5"/>
        <v>21114586.503</v>
      </c>
      <c r="N10" s="252">
        <f t="shared" si="5"/>
        <v>78610062.86</v>
      </c>
      <c r="O10" s="407">
        <f>(F10*10.15+G10*15.19+H10*25.98+I10*11.17+J10*5.08+K10*1.98)*6</f>
        <v>11372875.979999999</v>
      </c>
      <c r="P10" s="407">
        <f aca="true" t="shared" si="7" ref="P10:P21">(D10*15.58)*6+O10</f>
        <v>244768883.03963998</v>
      </c>
      <c r="Q10" s="246">
        <f aca="true" t="shared" si="8" ref="Q10:Q16">O10+P10</f>
        <v>256141759.01963997</v>
      </c>
      <c r="R10" s="404">
        <f t="shared" si="2"/>
        <v>10065.695721288952</v>
      </c>
      <c r="S10" s="405">
        <f t="shared" si="3"/>
        <v>98.1156145321649</v>
      </c>
      <c r="T10" s="244">
        <f t="shared" si="6"/>
        <v>0</v>
      </c>
      <c r="U10" s="406"/>
      <c r="V10" s="406"/>
    </row>
    <row r="11" spans="1:22" s="352" customFormat="1" ht="16.5" customHeight="1">
      <c r="A11" s="243">
        <v>5</v>
      </c>
      <c r="B11" s="244" t="s">
        <v>23</v>
      </c>
      <c r="C11" s="245">
        <f t="shared" si="0"/>
        <v>32986</v>
      </c>
      <c r="D11" s="246">
        <f t="shared" si="0"/>
        <v>2928325.4</v>
      </c>
      <c r="E11" s="245">
        <f t="shared" si="0"/>
        <v>144271</v>
      </c>
      <c r="F11" s="247">
        <f t="shared" si="0"/>
        <v>6</v>
      </c>
      <c r="G11" s="247">
        <f t="shared" si="0"/>
        <v>136986</v>
      </c>
      <c r="H11" s="403">
        <f t="shared" si="0"/>
        <v>2307</v>
      </c>
      <c r="I11" s="385">
        <f t="shared" si="0"/>
        <v>0</v>
      </c>
      <c r="J11" s="385">
        <f t="shared" si="0"/>
        <v>0</v>
      </c>
      <c r="K11" s="385">
        <f t="shared" si="0"/>
        <v>0</v>
      </c>
      <c r="L11" s="386">
        <f t="shared" si="4"/>
        <v>18078</v>
      </c>
      <c r="M11" s="251">
        <f t="shared" si="5"/>
        <v>32754070.665</v>
      </c>
      <c r="N11" s="251">
        <f t="shared" si="5"/>
        <v>122116558.11</v>
      </c>
      <c r="O11" s="407">
        <f>(F11*10.15+G11*15.19+H11*25.98+I11*11.17+J11*5.08+K11*1.98)*6</f>
        <v>12844884.599999998</v>
      </c>
      <c r="P11" s="407">
        <f t="shared" si="7"/>
        <v>286584742.99200004</v>
      </c>
      <c r="Q11" s="246">
        <f t="shared" si="8"/>
        <v>299429627.59200007</v>
      </c>
      <c r="R11" s="410">
        <f t="shared" si="2"/>
        <v>9077.476129024437</v>
      </c>
      <c r="S11" s="405">
        <f t="shared" si="3"/>
        <v>88.77479536773176</v>
      </c>
      <c r="T11" s="244">
        <f t="shared" si="6"/>
        <v>3907</v>
      </c>
      <c r="U11" s="406"/>
      <c r="V11" s="406"/>
    </row>
    <row r="12" spans="1:20" s="352" customFormat="1" ht="16.5" customHeight="1">
      <c r="A12" s="243">
        <v>6</v>
      </c>
      <c r="B12" s="244" t="s">
        <v>24</v>
      </c>
      <c r="C12" s="245">
        <f>C33+C53</f>
        <v>17839</v>
      </c>
      <c r="D12" s="265">
        <f t="shared" si="0"/>
        <v>1874717.6550000003</v>
      </c>
      <c r="E12" s="245">
        <f t="shared" si="0"/>
        <v>94010</v>
      </c>
      <c r="F12" s="247">
        <f t="shared" si="0"/>
        <v>4</v>
      </c>
      <c r="G12" s="247">
        <f t="shared" si="0"/>
        <v>87366</v>
      </c>
      <c r="H12" s="403">
        <f t="shared" si="0"/>
        <v>5</v>
      </c>
      <c r="I12" s="385">
        <f t="shared" si="0"/>
        <v>0</v>
      </c>
      <c r="J12" s="385">
        <f t="shared" si="0"/>
        <v>0</v>
      </c>
      <c r="K12" s="385">
        <f t="shared" si="0"/>
        <v>0</v>
      </c>
      <c r="L12" s="386">
        <f t="shared" si="4"/>
        <v>8844</v>
      </c>
      <c r="M12" s="251">
        <f t="shared" si="5"/>
        <v>18098762.43</v>
      </c>
      <c r="N12" s="252">
        <f t="shared" si="5"/>
        <v>67403881.84</v>
      </c>
      <c r="O12" s="253">
        <f t="shared" si="1"/>
        <v>7963560.24</v>
      </c>
      <c r="P12" s="253">
        <f t="shared" si="7"/>
        <v>183212166.6294</v>
      </c>
      <c r="Q12" s="265">
        <f>O12+P12</f>
        <v>191175726.86940002</v>
      </c>
      <c r="R12" s="410">
        <f t="shared" si="2"/>
        <v>10716.728901250071</v>
      </c>
      <c r="S12" s="388">
        <f t="shared" si="3"/>
        <v>105.09096109647403</v>
      </c>
      <c r="T12" s="244">
        <f t="shared" si="6"/>
        <v>0</v>
      </c>
    </row>
    <row r="13" spans="1:20" s="352" customFormat="1" ht="16.5" customHeight="1">
      <c r="A13" s="243">
        <v>7</v>
      </c>
      <c r="B13" s="244" t="s">
        <v>25</v>
      </c>
      <c r="C13" s="245">
        <f t="shared" si="0"/>
        <v>13154</v>
      </c>
      <c r="D13" s="246">
        <f t="shared" si="0"/>
        <v>1487062.91</v>
      </c>
      <c r="E13" s="245">
        <f t="shared" si="0"/>
        <v>59573</v>
      </c>
      <c r="F13" s="247">
        <f t="shared" si="0"/>
        <v>5</v>
      </c>
      <c r="G13" s="247">
        <f t="shared" si="0"/>
        <v>37546</v>
      </c>
      <c r="H13" s="403">
        <f t="shared" si="0"/>
        <v>18517</v>
      </c>
      <c r="I13" s="385">
        <f t="shared" si="0"/>
        <v>1542</v>
      </c>
      <c r="J13" s="385">
        <f t="shared" si="0"/>
        <v>0</v>
      </c>
      <c r="K13" s="385">
        <f t="shared" si="0"/>
        <v>0</v>
      </c>
      <c r="L13" s="386">
        <f t="shared" si="4"/>
        <v>9448</v>
      </c>
      <c r="M13" s="251">
        <f>M34+M54</f>
        <v>10482621.504</v>
      </c>
      <c r="N13" s="252">
        <f t="shared" si="5"/>
        <v>39039024.39</v>
      </c>
      <c r="O13" s="253">
        <f t="shared" si="1"/>
        <v>6412021.739999998</v>
      </c>
      <c r="P13" s="253">
        <f t="shared" si="7"/>
        <v>145422662.5668</v>
      </c>
      <c r="Q13" s="265">
        <f>O13+P13</f>
        <v>151834684.3068</v>
      </c>
      <c r="R13" s="410">
        <f t="shared" si="2"/>
        <v>11542.852691713548</v>
      </c>
      <c r="S13" s="388">
        <f t="shared" si="3"/>
        <v>113.05024403223354</v>
      </c>
      <c r="T13" s="244">
        <f t="shared" si="6"/>
        <v>884</v>
      </c>
    </row>
    <row r="14" spans="1:20" s="352" customFormat="1" ht="16.5" customHeight="1">
      <c r="A14" s="243">
        <v>8</v>
      </c>
      <c r="B14" s="244" t="s">
        <v>26</v>
      </c>
      <c r="C14" s="245">
        <f t="shared" si="0"/>
        <v>11817</v>
      </c>
      <c r="D14" s="265">
        <f t="shared" si="0"/>
        <v>860178.417</v>
      </c>
      <c r="E14" s="245">
        <f t="shared" si="0"/>
        <v>47577</v>
      </c>
      <c r="F14" s="247">
        <f t="shared" si="0"/>
        <v>6</v>
      </c>
      <c r="G14" s="247">
        <f t="shared" si="0"/>
        <v>31861</v>
      </c>
      <c r="H14" s="403">
        <f t="shared" si="0"/>
        <v>13121</v>
      </c>
      <c r="I14" s="385">
        <f t="shared" si="0"/>
        <v>1521</v>
      </c>
      <c r="J14" s="385">
        <f t="shared" si="0"/>
        <v>0</v>
      </c>
      <c r="K14" s="385">
        <f t="shared" si="0"/>
        <v>100</v>
      </c>
      <c r="L14" s="386">
        <f t="shared" si="4"/>
        <v>8797</v>
      </c>
      <c r="M14" s="251">
        <f>M35+M55</f>
        <v>6303489.657</v>
      </c>
      <c r="N14" s="252">
        <f t="shared" si="5"/>
        <v>23496851.44</v>
      </c>
      <c r="O14" s="253">
        <f t="shared" si="1"/>
        <v>5052603.84</v>
      </c>
      <c r="P14" s="253">
        <f>(D14*15.58)*6+O14</f>
        <v>85462082.26116</v>
      </c>
      <c r="Q14" s="265">
        <f t="shared" si="8"/>
        <v>90514686.10116</v>
      </c>
      <c r="R14" s="411">
        <f t="shared" si="2"/>
        <v>7659.700947885251</v>
      </c>
      <c r="S14" s="412">
        <f t="shared" si="3"/>
        <v>72.79160675298299</v>
      </c>
      <c r="T14" s="244">
        <f t="shared" si="6"/>
        <v>1152</v>
      </c>
    </row>
    <row r="15" spans="1:20" s="352" customFormat="1" ht="16.5" customHeight="1">
      <c r="A15" s="243">
        <v>9</v>
      </c>
      <c r="B15" s="244" t="s">
        <v>27</v>
      </c>
      <c r="C15" s="245">
        <f t="shared" si="0"/>
        <v>8213</v>
      </c>
      <c r="D15" s="246">
        <f>D36+D56</f>
        <v>631404.5</v>
      </c>
      <c r="E15" s="245">
        <f t="shared" si="0"/>
        <v>39127</v>
      </c>
      <c r="F15" s="247">
        <f t="shared" si="0"/>
        <v>0</v>
      </c>
      <c r="G15" s="247">
        <f t="shared" si="0"/>
        <v>35063</v>
      </c>
      <c r="H15" s="403">
        <f t="shared" si="0"/>
        <v>4</v>
      </c>
      <c r="I15" s="385">
        <f t="shared" si="0"/>
        <v>2344</v>
      </c>
      <c r="J15" s="385">
        <f t="shared" si="0"/>
        <v>0</v>
      </c>
      <c r="K15" s="385">
        <f t="shared" si="0"/>
        <v>0</v>
      </c>
      <c r="L15" s="386">
        <f t="shared" si="4"/>
        <v>4697</v>
      </c>
      <c r="M15" s="251">
        <f>M36+M56</f>
        <v>5847086.763</v>
      </c>
      <c r="N15" s="252">
        <f t="shared" si="5"/>
        <v>21779583.45</v>
      </c>
      <c r="O15" s="253">
        <f>(F15*10.15+G15*15.19+H15*25.98+I15*11.17+J15*5.08+K15*1.98)*6</f>
        <v>3353360.2199999997</v>
      </c>
      <c r="P15" s="253">
        <f>(D15*15.58)*6+O15</f>
        <v>62377052.879999995</v>
      </c>
      <c r="Q15" s="265">
        <f t="shared" si="8"/>
        <v>65730413.099999994</v>
      </c>
      <c r="R15" s="387">
        <f t="shared" si="2"/>
        <v>8003.216011201753</v>
      </c>
      <c r="S15" s="388">
        <f t="shared" si="3"/>
        <v>76.87866796542068</v>
      </c>
      <c r="T15" s="244">
        <f t="shared" si="6"/>
        <v>43</v>
      </c>
    </row>
    <row r="16" spans="1:20" s="352" customFormat="1" ht="16.5" customHeight="1">
      <c r="A16" s="243">
        <v>10</v>
      </c>
      <c r="B16" s="244" t="s">
        <v>28</v>
      </c>
      <c r="C16" s="245">
        <f t="shared" si="0"/>
        <v>4260</v>
      </c>
      <c r="D16" s="246">
        <f t="shared" si="0"/>
        <v>438684.5</v>
      </c>
      <c r="E16" s="245">
        <f t="shared" si="0"/>
        <v>18983</v>
      </c>
      <c r="F16" s="247">
        <f t="shared" si="0"/>
        <v>0</v>
      </c>
      <c r="G16" s="247">
        <f t="shared" si="0"/>
        <v>10666</v>
      </c>
      <c r="H16" s="403">
        <f t="shared" si="0"/>
        <v>6413</v>
      </c>
      <c r="I16" s="385">
        <f t="shared" si="0"/>
        <v>587</v>
      </c>
      <c r="J16" s="385">
        <f t="shared" si="0"/>
        <v>9</v>
      </c>
      <c r="K16" s="385">
        <f t="shared" si="0"/>
        <v>3</v>
      </c>
      <c r="L16" s="386">
        <f t="shared" si="4"/>
        <v>3025</v>
      </c>
      <c r="M16" s="251">
        <f t="shared" si="5"/>
        <v>2649145.02</v>
      </c>
      <c r="N16" s="252">
        <f t="shared" si="5"/>
        <v>9845616.469999999</v>
      </c>
      <c r="O16" s="407">
        <f t="shared" si="1"/>
        <v>2011408.38</v>
      </c>
      <c r="P16" s="407">
        <f>(D16*15.58)*6+O16</f>
        <v>43019635.440000005</v>
      </c>
      <c r="Q16" s="246">
        <f t="shared" si="8"/>
        <v>45031043.82000001</v>
      </c>
      <c r="R16" s="413">
        <f t="shared" si="2"/>
        <v>10570.667563380284</v>
      </c>
      <c r="S16" s="405">
        <f t="shared" si="3"/>
        <v>102.97758215962442</v>
      </c>
      <c r="T16" s="244">
        <f t="shared" si="6"/>
        <v>133</v>
      </c>
    </row>
    <row r="17" spans="1:20" s="352" customFormat="1" ht="16.5" customHeight="1">
      <c r="A17" s="243">
        <v>11</v>
      </c>
      <c r="B17" s="244" t="s">
        <v>29</v>
      </c>
      <c r="C17" s="245">
        <f t="shared" si="0"/>
        <v>23195</v>
      </c>
      <c r="D17" s="246">
        <f t="shared" si="0"/>
        <v>2384188.108</v>
      </c>
      <c r="E17" s="245">
        <f t="shared" si="0"/>
        <v>102805</v>
      </c>
      <c r="F17" s="247">
        <f t="shared" si="0"/>
        <v>4</v>
      </c>
      <c r="G17" s="247">
        <f t="shared" si="0"/>
        <v>100887</v>
      </c>
      <c r="H17" s="403">
        <f t="shared" si="0"/>
        <v>248</v>
      </c>
      <c r="I17" s="385">
        <f t="shared" si="0"/>
        <v>2</v>
      </c>
      <c r="J17" s="385">
        <f t="shared" si="0"/>
        <v>0</v>
      </c>
      <c r="K17" s="385">
        <f t="shared" si="0"/>
        <v>0</v>
      </c>
      <c r="L17" s="386">
        <f t="shared" si="4"/>
        <v>11075</v>
      </c>
      <c r="M17" s="251">
        <f t="shared" si="5"/>
        <v>22084115.231</v>
      </c>
      <c r="N17" s="252">
        <f t="shared" si="5"/>
        <v>82275747.6</v>
      </c>
      <c r="O17" s="253">
        <f>(F17*10.15+G17*15.19+H17*25.98+I17*11.17+J17*5.08+K17*1.98)*6</f>
        <v>9233877.060000002</v>
      </c>
      <c r="P17" s="407">
        <f>(D17*15.58)*6+O17</f>
        <v>232107781.39584</v>
      </c>
      <c r="Q17" s="246">
        <f>O17+P17</f>
        <v>241341658.45584</v>
      </c>
      <c r="R17" s="404">
        <f>Q17/C17</f>
        <v>10404.900127434361</v>
      </c>
      <c r="S17" s="405">
        <f t="shared" si="3"/>
        <v>102.78888156930373</v>
      </c>
      <c r="T17" s="244">
        <f t="shared" si="6"/>
        <v>0</v>
      </c>
    </row>
    <row r="18" spans="1:20" s="352" customFormat="1" ht="16.5" customHeight="1">
      <c r="A18" s="243">
        <v>12</v>
      </c>
      <c r="B18" s="244" t="s">
        <v>30</v>
      </c>
      <c r="C18" s="245">
        <f t="shared" si="0"/>
        <v>12291</v>
      </c>
      <c r="D18" s="246">
        <f t="shared" si="0"/>
        <v>1112769.4400000002</v>
      </c>
      <c r="E18" s="245">
        <f t="shared" si="0"/>
        <v>52170</v>
      </c>
      <c r="F18" s="247">
        <f t="shared" si="0"/>
        <v>0</v>
      </c>
      <c r="G18" s="247">
        <f t="shared" si="0"/>
        <v>46458</v>
      </c>
      <c r="H18" s="403">
        <f t="shared" si="0"/>
        <v>2853</v>
      </c>
      <c r="I18" s="385">
        <f t="shared" si="0"/>
        <v>0</v>
      </c>
      <c r="J18" s="385">
        <f t="shared" si="0"/>
        <v>0</v>
      </c>
      <c r="K18" s="385">
        <f t="shared" si="0"/>
        <v>0</v>
      </c>
      <c r="L18" s="386">
        <f t="shared" si="4"/>
        <v>8092</v>
      </c>
      <c r="M18" s="251">
        <f t="shared" si="5"/>
        <v>9002342.163999999</v>
      </c>
      <c r="N18" s="252">
        <f t="shared" si="5"/>
        <v>33526238.720000003</v>
      </c>
      <c r="O18" s="407">
        <f t="shared" si="1"/>
        <v>4678907.76</v>
      </c>
      <c r="P18" s="407">
        <f t="shared" si="7"/>
        <v>108700595.01120003</v>
      </c>
      <c r="Q18" s="246">
        <f>O18+P18</f>
        <v>113379502.77120003</v>
      </c>
      <c r="R18" s="410">
        <f>Q18/C18</f>
        <v>9224.595457749576</v>
      </c>
      <c r="S18" s="388">
        <f>D18/C18</f>
        <v>90.53530550809536</v>
      </c>
      <c r="T18" s="244">
        <f t="shared" si="6"/>
        <v>676</v>
      </c>
    </row>
    <row r="19" spans="1:20" s="352" customFormat="1" ht="16.5" customHeight="1">
      <c r="A19" s="243">
        <v>13</v>
      </c>
      <c r="B19" s="244" t="s">
        <v>31</v>
      </c>
      <c r="C19" s="245">
        <f t="shared" si="0"/>
        <v>24177</v>
      </c>
      <c r="D19" s="246">
        <f t="shared" si="0"/>
        <v>2596425.48</v>
      </c>
      <c r="E19" s="245">
        <f t="shared" si="0"/>
        <v>119829</v>
      </c>
      <c r="F19" s="247">
        <f t="shared" si="0"/>
        <v>606</v>
      </c>
      <c r="G19" s="247">
        <f t="shared" si="0"/>
        <v>111662</v>
      </c>
      <c r="H19" s="403">
        <f t="shared" si="0"/>
        <v>3688</v>
      </c>
      <c r="I19" s="385">
        <f t="shared" si="0"/>
        <v>26</v>
      </c>
      <c r="J19" s="385">
        <f t="shared" si="0"/>
        <v>0</v>
      </c>
      <c r="K19" s="385">
        <f t="shared" si="0"/>
        <v>0</v>
      </c>
      <c r="L19" s="386">
        <f>L60</f>
        <v>14087</v>
      </c>
      <c r="M19" s="252">
        <f t="shared" si="5"/>
        <v>21109690.685000002</v>
      </c>
      <c r="N19" s="252">
        <f>N40+N60</f>
        <v>78617235.19</v>
      </c>
      <c r="O19" s="253">
        <f t="shared" si="1"/>
        <v>10790408.04</v>
      </c>
      <c r="P19" s="253">
        <f>(D19*15.58)*6+O19</f>
        <v>253504261.9104</v>
      </c>
      <c r="Q19" s="265">
        <f>O19+P19</f>
        <v>264294669.9504</v>
      </c>
      <c r="R19" s="404">
        <f t="shared" si="2"/>
        <v>10931.656944633329</v>
      </c>
      <c r="S19" s="405">
        <f t="shared" si="3"/>
        <v>107.39237622533813</v>
      </c>
      <c r="T19" s="244">
        <f t="shared" si="6"/>
        <v>258</v>
      </c>
    </row>
    <row r="20" spans="1:20" s="352" customFormat="1" ht="16.5" customHeight="1">
      <c r="A20" s="243">
        <v>14</v>
      </c>
      <c r="B20" s="244" t="s">
        <v>32</v>
      </c>
      <c r="C20" s="245">
        <f t="shared" si="0"/>
        <v>4810</v>
      </c>
      <c r="D20" s="246">
        <f t="shared" si="0"/>
        <v>538265.8</v>
      </c>
      <c r="E20" s="245">
        <f t="shared" si="0"/>
        <v>21895</v>
      </c>
      <c r="F20" s="247">
        <f t="shared" si="0"/>
        <v>0</v>
      </c>
      <c r="G20" s="247">
        <f t="shared" si="0"/>
        <v>21276</v>
      </c>
      <c r="H20" s="403">
        <f t="shared" si="0"/>
        <v>236</v>
      </c>
      <c r="I20" s="385">
        <f t="shared" si="0"/>
        <v>0</v>
      </c>
      <c r="J20" s="385">
        <f t="shared" si="0"/>
        <v>0</v>
      </c>
      <c r="K20" s="385">
        <f t="shared" si="0"/>
        <v>0</v>
      </c>
      <c r="L20" s="386">
        <f t="shared" si="4"/>
        <v>4597</v>
      </c>
      <c r="M20" s="251">
        <f t="shared" si="5"/>
        <v>3232037.596</v>
      </c>
      <c r="N20" s="252">
        <f t="shared" si="5"/>
        <v>12036819.239999998</v>
      </c>
      <c r="O20" s="253">
        <f t="shared" si="1"/>
        <v>1975882.3200000003</v>
      </c>
      <c r="P20" s="407">
        <f t="shared" si="7"/>
        <v>52292969.304000005</v>
      </c>
      <c r="Q20" s="246">
        <f>O20+P20</f>
        <v>54268851.624000005</v>
      </c>
      <c r="R20" s="410">
        <f t="shared" si="2"/>
        <v>11282.505535135137</v>
      </c>
      <c r="S20" s="388">
        <f t="shared" si="3"/>
        <v>111.90557172557173</v>
      </c>
      <c r="T20" s="244">
        <f t="shared" si="6"/>
        <v>0</v>
      </c>
    </row>
    <row r="21" spans="1:20" s="352" customFormat="1" ht="16.5" customHeight="1">
      <c r="A21" s="243">
        <v>15</v>
      </c>
      <c r="B21" s="244" t="s">
        <v>33</v>
      </c>
      <c r="C21" s="245">
        <f t="shared" si="0"/>
        <v>2369</v>
      </c>
      <c r="D21" s="265">
        <f t="shared" si="0"/>
        <v>220958.517</v>
      </c>
      <c r="E21" s="245">
        <f t="shared" si="0"/>
        <v>10588</v>
      </c>
      <c r="F21" s="247">
        <f t="shared" si="0"/>
        <v>15</v>
      </c>
      <c r="G21" s="247">
        <f t="shared" si="0"/>
        <v>9062</v>
      </c>
      <c r="H21" s="403">
        <f t="shared" si="0"/>
        <v>739</v>
      </c>
      <c r="I21" s="385">
        <f t="shared" si="0"/>
        <v>213</v>
      </c>
      <c r="J21" s="385">
        <f t="shared" si="0"/>
        <v>0</v>
      </c>
      <c r="K21" s="385">
        <f t="shared" si="0"/>
        <v>47</v>
      </c>
      <c r="L21" s="386">
        <f t="shared" si="4"/>
        <v>2024</v>
      </c>
      <c r="M21" s="251">
        <f t="shared" si="5"/>
        <v>1440877.7950000002</v>
      </c>
      <c r="N21" s="252">
        <f t="shared" si="5"/>
        <v>5365400.630000001</v>
      </c>
      <c r="O21" s="253">
        <f>(F21*10.15+G21*15.19+H21*25.98+I21*11.17+J21*5.08+K21*1.98)*6</f>
        <v>956853.1199999999</v>
      </c>
      <c r="P21" s="253">
        <f t="shared" si="7"/>
        <v>21612055.28916</v>
      </c>
      <c r="Q21" s="265">
        <f>O21+P21</f>
        <v>22568908.40916</v>
      </c>
      <c r="R21" s="410">
        <f t="shared" si="2"/>
        <v>9526.765896648374</v>
      </c>
      <c r="S21" s="388">
        <f t="shared" si="3"/>
        <v>93.27079653862388</v>
      </c>
      <c r="T21" s="244">
        <f t="shared" si="6"/>
        <v>0</v>
      </c>
    </row>
    <row r="22" spans="1:20" s="352" customFormat="1" ht="16.5" customHeight="1">
      <c r="A22" s="61"/>
      <c r="B22" s="62" t="s">
        <v>34</v>
      </c>
      <c r="C22" s="348">
        <f>SUM(C7:C21)</f>
        <v>283763</v>
      </c>
      <c r="D22" s="349">
        <f aca="true" t="shared" si="9" ref="D22:Q22">SUM(D7:D21)</f>
        <v>25510193.748000003</v>
      </c>
      <c r="E22" s="348">
        <f t="shared" si="9"/>
        <v>1141336</v>
      </c>
      <c r="F22" s="348">
        <f t="shared" si="9"/>
        <v>892</v>
      </c>
      <c r="G22" s="348">
        <f t="shared" si="9"/>
        <v>977044</v>
      </c>
      <c r="H22" s="348">
        <f t="shared" si="9"/>
        <v>122603</v>
      </c>
      <c r="I22" s="348">
        <f t="shared" si="9"/>
        <v>9004</v>
      </c>
      <c r="J22" s="348">
        <f t="shared" si="9"/>
        <v>10</v>
      </c>
      <c r="K22" s="348">
        <f t="shared" si="9"/>
        <v>165</v>
      </c>
      <c r="L22" s="348">
        <f>SUM(L7:L21)</f>
        <v>150682</v>
      </c>
      <c r="M22" s="350">
        <f>SUM(M7:M21)</f>
        <v>202972717.25900003</v>
      </c>
      <c r="N22" s="349">
        <f>SUM(N7:N21)</f>
        <v>756056276.16</v>
      </c>
      <c r="O22" s="351">
        <f t="shared" si="9"/>
        <v>108819181.68</v>
      </c>
      <c r="P22" s="351">
        <f t="shared" si="9"/>
        <v>2482228497.3918</v>
      </c>
      <c r="Q22" s="351">
        <f t="shared" si="9"/>
        <v>2591047679.0717998</v>
      </c>
      <c r="R22" s="349">
        <f t="shared" si="2"/>
        <v>9131.027227199458</v>
      </c>
      <c r="S22" s="349">
        <f t="shared" si="3"/>
        <v>89.89964776239327</v>
      </c>
      <c r="T22" s="61">
        <f>SUM(T7:T21)</f>
        <v>10112</v>
      </c>
    </row>
    <row r="23" spans="1:19" s="11" customFormat="1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1" s="11" customFormat="1" ht="18">
      <c r="B24" s="353" t="s">
        <v>43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5"/>
      <c r="M24" s="356"/>
      <c r="N24" s="356"/>
      <c r="O24" s="356"/>
      <c r="P24" s="356"/>
      <c r="Q24" s="356"/>
      <c r="R24" s="356"/>
      <c r="S24" s="356"/>
      <c r="T24" s="356"/>
      <c r="U24" s="356"/>
    </row>
    <row r="25" spans="1:20" s="11" customFormat="1" ht="27.75" customHeight="1">
      <c r="A25" s="695" t="s">
        <v>1</v>
      </c>
      <c r="B25" s="683" t="s">
        <v>2</v>
      </c>
      <c r="C25" s="681" t="s">
        <v>3</v>
      </c>
      <c r="D25" s="696" t="s">
        <v>4</v>
      </c>
      <c r="E25" s="357"/>
      <c r="F25" s="683" t="s">
        <v>5</v>
      </c>
      <c r="G25" s="683"/>
      <c r="H25" s="683"/>
      <c r="I25" s="687" t="s">
        <v>6</v>
      </c>
      <c r="J25" s="687" t="s">
        <v>7</v>
      </c>
      <c r="K25" s="687" t="s">
        <v>8</v>
      </c>
      <c r="L25" s="688"/>
      <c r="M25" s="689"/>
      <c r="N25" s="690"/>
      <c r="O25" s="697" t="s">
        <v>35</v>
      </c>
      <c r="P25" s="697"/>
      <c r="Q25" s="683" t="s">
        <v>10</v>
      </c>
      <c r="R25" s="681" t="s">
        <v>38</v>
      </c>
      <c r="S25" s="683" t="s">
        <v>11</v>
      </c>
      <c r="T25" s="679" t="s">
        <v>81</v>
      </c>
    </row>
    <row r="26" spans="1:20" s="11" customFormat="1" ht="24.75">
      <c r="A26" s="695"/>
      <c r="B26" s="683"/>
      <c r="C26" s="682"/>
      <c r="D26" s="696"/>
      <c r="E26" s="357" t="s">
        <v>36</v>
      </c>
      <c r="F26" s="357" t="s">
        <v>12</v>
      </c>
      <c r="G26" s="357" t="s">
        <v>13</v>
      </c>
      <c r="H26" s="357" t="s">
        <v>14</v>
      </c>
      <c r="I26" s="687"/>
      <c r="J26" s="687"/>
      <c r="K26" s="687"/>
      <c r="L26" s="358" t="s">
        <v>15</v>
      </c>
      <c r="M26" s="359" t="s">
        <v>16</v>
      </c>
      <c r="N26" s="359" t="s">
        <v>37</v>
      </c>
      <c r="O26" s="357" t="s">
        <v>17</v>
      </c>
      <c r="P26" s="357" t="s">
        <v>18</v>
      </c>
      <c r="Q26" s="683"/>
      <c r="R26" s="682"/>
      <c r="S26" s="683"/>
      <c r="T26" s="680"/>
    </row>
    <row r="27" spans="1:20" s="363" customFormat="1" ht="15">
      <c r="A27" s="360">
        <v>1</v>
      </c>
      <c r="B27" s="360">
        <v>2</v>
      </c>
      <c r="C27" s="360">
        <v>3</v>
      </c>
      <c r="D27" s="361">
        <v>4</v>
      </c>
      <c r="E27" s="361">
        <v>5</v>
      </c>
      <c r="F27" s="361">
        <v>6</v>
      </c>
      <c r="G27" s="361">
        <v>7</v>
      </c>
      <c r="H27" s="361">
        <v>8</v>
      </c>
      <c r="I27" s="361">
        <v>9</v>
      </c>
      <c r="J27" s="361">
        <v>10</v>
      </c>
      <c r="K27" s="361">
        <v>11</v>
      </c>
      <c r="L27" s="361">
        <v>12</v>
      </c>
      <c r="M27" s="361">
        <v>13</v>
      </c>
      <c r="N27" s="362"/>
      <c r="O27" s="360">
        <v>14</v>
      </c>
      <c r="P27" s="360">
        <v>15</v>
      </c>
      <c r="Q27" s="360">
        <v>16</v>
      </c>
      <c r="R27" s="360">
        <v>17</v>
      </c>
      <c r="S27" s="360">
        <v>18</v>
      </c>
      <c r="T27" s="276">
        <v>19</v>
      </c>
    </row>
    <row r="28" spans="1:20" s="352" customFormat="1" ht="14.25">
      <c r="A28" s="17">
        <v>1</v>
      </c>
      <c r="B28" s="18" t="s">
        <v>19</v>
      </c>
      <c r="C28" s="19">
        <v>50585</v>
      </c>
      <c r="D28" s="20">
        <v>2579703.94</v>
      </c>
      <c r="E28" s="19">
        <v>112811</v>
      </c>
      <c r="F28" s="21">
        <v>245</v>
      </c>
      <c r="G28" s="21">
        <v>100128</v>
      </c>
      <c r="H28" s="56">
        <v>17549</v>
      </c>
      <c r="I28" s="55">
        <v>0</v>
      </c>
      <c r="J28" s="55">
        <v>0</v>
      </c>
      <c r="K28" s="55">
        <v>0</v>
      </c>
      <c r="L28" s="339"/>
      <c r="M28" s="241">
        <v>8336128.394</v>
      </c>
      <c r="N28" s="242">
        <v>31043580.15</v>
      </c>
      <c r="O28" s="25">
        <f>(F28*10.15+G28*15.19+H28*25.98+I28*11.17+J28*5.08+K28*1.98)*6</f>
        <v>11876124.540000001</v>
      </c>
      <c r="P28" s="26">
        <f>(D28*15.58)*6+O28</f>
        <v>253026848.8512</v>
      </c>
      <c r="Q28" s="20">
        <f aca="true" t="shared" si="10" ref="Q28:Q42">O28+P28</f>
        <v>264902973.3912</v>
      </c>
      <c r="R28" s="340">
        <f aca="true" t="shared" si="11" ref="R28:R43">Q28/C28</f>
        <v>5236.789036101612</v>
      </c>
      <c r="S28" s="341">
        <f aca="true" t="shared" si="12" ref="S28:S43">D28/C28</f>
        <v>50.99740911337353</v>
      </c>
      <c r="T28" s="244"/>
    </row>
    <row r="29" spans="1:20" s="352" customFormat="1" ht="15">
      <c r="A29" s="243">
        <v>2</v>
      </c>
      <c r="B29" s="244" t="s">
        <v>20</v>
      </c>
      <c r="C29" s="245">
        <v>5176</v>
      </c>
      <c r="D29" s="246">
        <v>238628.02</v>
      </c>
      <c r="E29" s="245">
        <v>13559</v>
      </c>
      <c r="F29" s="247">
        <v>1</v>
      </c>
      <c r="G29" s="247">
        <v>10559</v>
      </c>
      <c r="H29" s="403">
        <v>410</v>
      </c>
      <c r="I29" s="403">
        <v>0</v>
      </c>
      <c r="J29" s="403">
        <v>0</v>
      </c>
      <c r="K29" s="403">
        <v>0</v>
      </c>
      <c r="L29" s="386"/>
      <c r="M29" s="261">
        <v>1746824.52</v>
      </c>
      <c r="N29" s="262">
        <v>6506419.82</v>
      </c>
      <c r="O29" s="253">
        <f aca="true" t="shared" si="13" ref="O29:O42">(F29*10.15+G29*15.19+H29*25.98+I29*11.17+J29*5.08+K29*1.98)*6</f>
        <v>1026318.9599999998</v>
      </c>
      <c r="P29" s="415">
        <v>12049670.418</v>
      </c>
      <c r="Q29" s="265">
        <f t="shared" si="10"/>
        <v>13075989.377999999</v>
      </c>
      <c r="R29" s="404">
        <f t="shared" si="11"/>
        <v>2526.2730637557956</v>
      </c>
      <c r="S29" s="405">
        <f t="shared" si="12"/>
        <v>46.102785935085</v>
      </c>
      <c r="T29" s="244">
        <v>2152</v>
      </c>
    </row>
    <row r="30" spans="1:20" s="352" customFormat="1" ht="14.25">
      <c r="A30" s="243">
        <v>3</v>
      </c>
      <c r="B30" s="244" t="s">
        <v>21</v>
      </c>
      <c r="C30" s="385">
        <v>5067</v>
      </c>
      <c r="D30" s="414">
        <v>398243.17</v>
      </c>
      <c r="E30" s="245">
        <v>25734</v>
      </c>
      <c r="F30" s="247"/>
      <c r="G30" s="403">
        <v>19234</v>
      </c>
      <c r="H30" s="403">
        <v>892</v>
      </c>
      <c r="I30" s="403">
        <v>269</v>
      </c>
      <c r="J30" s="403">
        <v>1</v>
      </c>
      <c r="K30" s="403"/>
      <c r="L30" s="386"/>
      <c r="M30" s="261">
        <v>3941878.429</v>
      </c>
      <c r="N30" s="262">
        <v>14675653.1</v>
      </c>
      <c r="O30" s="253">
        <f>(F30*10.15+G30*15.19+H30*25.98+I30*11.17+J30*5.08+K30*1.98)*6</f>
        <v>1910090.5799999996</v>
      </c>
      <c r="P30" s="407">
        <f aca="true" t="shared" si="14" ref="P30:P39">(D30*15.58)*6+O30</f>
        <v>39137862.1116</v>
      </c>
      <c r="Q30" s="246">
        <f t="shared" si="10"/>
        <v>41047952.691599995</v>
      </c>
      <c r="R30" s="404">
        <f t="shared" si="11"/>
        <v>8101.03664724689</v>
      </c>
      <c r="S30" s="405">
        <f t="shared" si="12"/>
        <v>78.5954549042826</v>
      </c>
      <c r="T30" s="244"/>
    </row>
    <row r="31" spans="1:20" s="352" customFormat="1" ht="14.25">
      <c r="A31" s="243">
        <v>4</v>
      </c>
      <c r="B31" s="244" t="s">
        <v>22</v>
      </c>
      <c r="C31" s="245">
        <v>9906</v>
      </c>
      <c r="D31" s="246">
        <v>662716.18</v>
      </c>
      <c r="E31" s="245">
        <v>43169</v>
      </c>
      <c r="F31" s="247"/>
      <c r="G31" s="247">
        <v>37669</v>
      </c>
      <c r="H31" s="403">
        <v>2089</v>
      </c>
      <c r="I31" s="403">
        <v>611</v>
      </c>
      <c r="J31" s="403"/>
      <c r="K31" s="416"/>
      <c r="L31" s="386"/>
      <c r="M31" s="261">
        <v>9504237.863</v>
      </c>
      <c r="N31" s="262">
        <v>35396305.98</v>
      </c>
      <c r="O31" s="253">
        <f>(F31*10.15+G31*15.19+H31*25.98+I31*11.17+J31*5.08+K31*1.98)*6</f>
        <v>3799735.1999999997</v>
      </c>
      <c r="P31" s="407">
        <f t="shared" si="14"/>
        <v>65750443.70640001</v>
      </c>
      <c r="Q31" s="246">
        <f t="shared" si="10"/>
        <v>69550178.90640001</v>
      </c>
      <c r="R31" s="404">
        <f t="shared" si="11"/>
        <v>7021.015435735919</v>
      </c>
      <c r="S31" s="405">
        <f t="shared" si="12"/>
        <v>66.90048253583687</v>
      </c>
      <c r="T31" s="244"/>
    </row>
    <row r="32" spans="1:20" s="352" customFormat="1" ht="14.25">
      <c r="A32" s="243">
        <v>5</v>
      </c>
      <c r="B32" s="244" t="s">
        <v>23</v>
      </c>
      <c r="C32" s="245">
        <v>14908</v>
      </c>
      <c r="D32" s="246">
        <v>959680.76</v>
      </c>
      <c r="E32" s="245">
        <v>61160</v>
      </c>
      <c r="F32" s="247"/>
      <c r="G32" s="247">
        <v>55671</v>
      </c>
      <c r="H32" s="403">
        <v>662</v>
      </c>
      <c r="I32" s="243"/>
      <c r="J32" s="243"/>
      <c r="K32" s="243"/>
      <c r="L32" s="386"/>
      <c r="M32" s="417">
        <v>13069397.593</v>
      </c>
      <c r="N32" s="418">
        <v>48803037.67</v>
      </c>
      <c r="O32" s="253">
        <f>(F32*10.15+G32*15.19+H32*25.98+I32*11.17+J32*5.08+K32*1.98)*6</f>
        <v>5177047.5</v>
      </c>
      <c r="P32" s="253">
        <f t="shared" si="14"/>
        <v>94888004.9448</v>
      </c>
      <c r="Q32" s="265">
        <f t="shared" si="10"/>
        <v>100065052.4448</v>
      </c>
      <c r="R32" s="410">
        <f t="shared" si="11"/>
        <v>6712.171481405957</v>
      </c>
      <c r="S32" s="405">
        <f t="shared" si="12"/>
        <v>64.37354172256507</v>
      </c>
      <c r="T32" s="244">
        <v>1767</v>
      </c>
    </row>
    <row r="33" spans="1:20" s="352" customFormat="1" ht="14.25">
      <c r="A33" s="243">
        <v>6</v>
      </c>
      <c r="B33" s="244" t="s">
        <v>24</v>
      </c>
      <c r="C33" s="245">
        <v>8995</v>
      </c>
      <c r="D33" s="246">
        <v>661406.43</v>
      </c>
      <c r="E33" s="245">
        <v>44907</v>
      </c>
      <c r="F33" s="416">
        <v>4</v>
      </c>
      <c r="G33" s="247">
        <v>38524</v>
      </c>
      <c r="H33" s="403"/>
      <c r="I33" s="403"/>
      <c r="J33" s="403"/>
      <c r="K33" s="403"/>
      <c r="L33" s="386"/>
      <c r="M33" s="419">
        <v>10249367.928</v>
      </c>
      <c r="N33" s="420">
        <v>38170891.57</v>
      </c>
      <c r="O33" s="253">
        <f t="shared" si="13"/>
        <v>3511320.9599999995</v>
      </c>
      <c r="P33" s="253">
        <f t="shared" si="14"/>
        <v>65339594.036400005</v>
      </c>
      <c r="Q33" s="265">
        <f t="shared" si="10"/>
        <v>68850914.9964</v>
      </c>
      <c r="R33" s="410">
        <f t="shared" si="11"/>
        <v>7654.35408520289</v>
      </c>
      <c r="S33" s="388">
        <f t="shared" si="12"/>
        <v>73.53045358532519</v>
      </c>
      <c r="T33" s="244"/>
    </row>
    <row r="34" spans="1:20" s="352" customFormat="1" ht="14.25">
      <c r="A34" s="243">
        <v>7</v>
      </c>
      <c r="B34" s="244" t="s">
        <v>25</v>
      </c>
      <c r="C34" s="245">
        <v>3706</v>
      </c>
      <c r="D34" s="259">
        <v>256297.69</v>
      </c>
      <c r="E34" s="247">
        <v>15539</v>
      </c>
      <c r="F34" s="403">
        <v>2</v>
      </c>
      <c r="G34" s="403">
        <v>9828</v>
      </c>
      <c r="H34" s="403">
        <v>2644</v>
      </c>
      <c r="I34" s="403">
        <v>221</v>
      </c>
      <c r="J34" s="403"/>
      <c r="K34" s="403"/>
      <c r="L34" s="421"/>
      <c r="M34" s="261">
        <v>2538697.371</v>
      </c>
      <c r="N34" s="262">
        <v>9453643.19</v>
      </c>
      <c r="O34" s="422">
        <f t="shared" si="13"/>
        <v>1322803.8599999999</v>
      </c>
      <c r="P34" s="253">
        <f t="shared" si="14"/>
        <v>25281511.9212</v>
      </c>
      <c r="Q34" s="265">
        <f t="shared" si="10"/>
        <v>26604315.7812</v>
      </c>
      <c r="R34" s="410">
        <f t="shared" si="11"/>
        <v>7178.7144579600645</v>
      </c>
      <c r="S34" s="388">
        <f t="shared" si="12"/>
        <v>69.15749865083649</v>
      </c>
      <c r="T34" s="244">
        <v>644</v>
      </c>
    </row>
    <row r="35" spans="1:20" s="352" customFormat="1" ht="14.25">
      <c r="A35" s="243">
        <v>8</v>
      </c>
      <c r="B35" s="244" t="s">
        <v>26</v>
      </c>
      <c r="C35" s="245">
        <v>3020</v>
      </c>
      <c r="D35" s="246">
        <v>135772.38</v>
      </c>
      <c r="E35" s="245">
        <v>9520</v>
      </c>
      <c r="F35" s="247"/>
      <c r="G35" s="247">
        <v>6905</v>
      </c>
      <c r="H35" s="403">
        <v>1200</v>
      </c>
      <c r="I35" s="403">
        <v>189</v>
      </c>
      <c r="J35" s="403"/>
      <c r="K35" s="403">
        <v>23</v>
      </c>
      <c r="L35" s="386"/>
      <c r="M35" s="261">
        <v>1282972.204</v>
      </c>
      <c r="N35" s="262">
        <v>4787853.3</v>
      </c>
      <c r="O35" s="253">
        <f t="shared" si="13"/>
        <v>829317.7200000002</v>
      </c>
      <c r="P35" s="253">
        <f t="shared" si="14"/>
        <v>13521319.8024</v>
      </c>
      <c r="Q35" s="265">
        <f t="shared" si="10"/>
        <v>14350637.522400001</v>
      </c>
      <c r="R35" s="411">
        <f t="shared" si="11"/>
        <v>4751.866729271524</v>
      </c>
      <c r="S35" s="412">
        <f t="shared" si="12"/>
        <v>44.957741721854305</v>
      </c>
      <c r="T35" s="244">
        <v>585</v>
      </c>
    </row>
    <row r="36" spans="1:20" s="352" customFormat="1" ht="14.25">
      <c r="A36" s="243">
        <v>9</v>
      </c>
      <c r="B36" s="244" t="s">
        <v>27</v>
      </c>
      <c r="C36" s="245">
        <v>3516</v>
      </c>
      <c r="D36" s="246">
        <v>201042</v>
      </c>
      <c r="E36" s="245">
        <v>15889</v>
      </c>
      <c r="F36" s="247">
        <v>0</v>
      </c>
      <c r="G36" s="247">
        <v>11870</v>
      </c>
      <c r="H36" s="385"/>
      <c r="I36" s="385">
        <v>625</v>
      </c>
      <c r="J36" s="385"/>
      <c r="K36" s="385"/>
      <c r="L36" s="386"/>
      <c r="M36" s="261">
        <v>2147470.958</v>
      </c>
      <c r="N36" s="262">
        <v>8000797.67</v>
      </c>
      <c r="O36" s="253">
        <f>(F36*10.15+G36*15.19+H36*25.98+I36*11.17+J36*5.08+K36*1.98)*6</f>
        <v>1123719.2999999998</v>
      </c>
      <c r="P36" s="253">
        <f t="shared" si="14"/>
        <v>19917125.46</v>
      </c>
      <c r="Q36" s="265">
        <f t="shared" si="10"/>
        <v>21040844.76</v>
      </c>
      <c r="R36" s="387">
        <f t="shared" si="11"/>
        <v>5984.313071672355</v>
      </c>
      <c r="S36" s="388">
        <f t="shared" si="12"/>
        <v>57.17918088737201</v>
      </c>
      <c r="T36" s="244">
        <v>41</v>
      </c>
    </row>
    <row r="37" spans="1:20" s="352" customFormat="1" ht="14.25">
      <c r="A37" s="243">
        <v>10</v>
      </c>
      <c r="B37" s="244" t="s">
        <v>28</v>
      </c>
      <c r="C37" s="245">
        <v>1235</v>
      </c>
      <c r="D37" s="246">
        <v>84125.5</v>
      </c>
      <c r="E37" s="245">
        <v>5119</v>
      </c>
      <c r="F37" s="247"/>
      <c r="G37" s="247">
        <v>2846</v>
      </c>
      <c r="H37" s="403">
        <v>582</v>
      </c>
      <c r="I37" s="403">
        <v>95</v>
      </c>
      <c r="J37" s="403"/>
      <c r="K37" s="403"/>
      <c r="L37" s="386"/>
      <c r="M37" s="261">
        <v>480375.009</v>
      </c>
      <c r="N37" s="262">
        <v>1792343.62</v>
      </c>
      <c r="O37" s="253">
        <f>(F37*10.15+G37*15.19+H37*25.98+I37*11.17+J37*5.08+K37*1.98)*6</f>
        <v>356473.5</v>
      </c>
      <c r="P37" s="253">
        <f>(D37*15.58)*6+O37</f>
        <v>8220525.24</v>
      </c>
      <c r="Q37" s="265">
        <f t="shared" si="10"/>
        <v>8576998.74</v>
      </c>
      <c r="R37" s="411">
        <f t="shared" si="11"/>
        <v>6944.938251012146</v>
      </c>
      <c r="S37" s="412">
        <f t="shared" si="12"/>
        <v>68.11781376518219</v>
      </c>
      <c r="T37" s="244">
        <v>66</v>
      </c>
    </row>
    <row r="38" spans="1:20" s="352" customFormat="1" ht="14.25">
      <c r="A38" s="243">
        <v>11</v>
      </c>
      <c r="B38" s="244" t="s">
        <v>29</v>
      </c>
      <c r="C38" s="245">
        <v>12120</v>
      </c>
      <c r="D38" s="414">
        <v>898075.84</v>
      </c>
      <c r="E38" s="245">
        <v>50633</v>
      </c>
      <c r="F38" s="247">
        <v>0</v>
      </c>
      <c r="G38" s="247">
        <v>49071</v>
      </c>
      <c r="H38" s="403">
        <v>66</v>
      </c>
      <c r="I38" s="403">
        <v>0</v>
      </c>
      <c r="J38" s="403">
        <v>0</v>
      </c>
      <c r="K38" s="403">
        <v>0</v>
      </c>
      <c r="L38" s="386"/>
      <c r="M38" s="261">
        <v>15553957.247</v>
      </c>
      <c r="N38" s="262">
        <v>57956622.17</v>
      </c>
      <c r="O38" s="253">
        <f>(F38*10.15+G38*15.19+H38*25.98+I38*11.17+J38*5.08+K38*1.98)*6</f>
        <v>4482619.0200000005</v>
      </c>
      <c r="P38" s="407">
        <f t="shared" si="14"/>
        <v>88434748.54319999</v>
      </c>
      <c r="Q38" s="246">
        <f t="shared" si="10"/>
        <v>92917367.56319998</v>
      </c>
      <c r="R38" s="404">
        <f t="shared" si="11"/>
        <v>7666.44946891089</v>
      </c>
      <c r="S38" s="405">
        <f t="shared" si="12"/>
        <v>74.09866666666666</v>
      </c>
      <c r="T38" s="244"/>
    </row>
    <row r="39" spans="1:20" s="352" customFormat="1" ht="14.25">
      <c r="A39" s="243">
        <v>12</v>
      </c>
      <c r="B39" s="244" t="s">
        <v>30</v>
      </c>
      <c r="C39" s="385">
        <v>4199</v>
      </c>
      <c r="D39" s="414">
        <v>279600.44</v>
      </c>
      <c r="E39" s="245">
        <v>18569</v>
      </c>
      <c r="F39" s="247"/>
      <c r="G39" s="403">
        <v>15602</v>
      </c>
      <c r="H39" s="403">
        <v>258</v>
      </c>
      <c r="I39" s="403"/>
      <c r="J39" s="403"/>
      <c r="K39" s="403"/>
      <c r="L39" s="386"/>
      <c r="M39" s="261">
        <v>2758043.7339999997</v>
      </c>
      <c r="N39" s="262">
        <v>10272813.71</v>
      </c>
      <c r="O39" s="253">
        <f>(F39*10.15+G39*15.19+H39*25.98+I39*11.17+J39*5.08+K39*1.98)*6</f>
        <v>1462183.32</v>
      </c>
      <c r="P39" s="407">
        <f t="shared" si="14"/>
        <v>27599232.4512</v>
      </c>
      <c r="Q39" s="246">
        <f t="shared" si="10"/>
        <v>29061415.7712</v>
      </c>
      <c r="R39" s="410">
        <f t="shared" si="11"/>
        <v>6921.032572326745</v>
      </c>
      <c r="S39" s="388">
        <f t="shared" si="12"/>
        <v>66.58738747320791</v>
      </c>
      <c r="T39" s="244">
        <v>364</v>
      </c>
    </row>
    <row r="40" spans="1:20" s="352" customFormat="1" ht="14.25">
      <c r="A40" s="243">
        <v>13</v>
      </c>
      <c r="B40" s="244" t="s">
        <v>31</v>
      </c>
      <c r="C40" s="385">
        <v>10090</v>
      </c>
      <c r="D40" s="423">
        <v>774079.87</v>
      </c>
      <c r="E40" s="245">
        <v>47967</v>
      </c>
      <c r="F40" s="247">
        <v>220</v>
      </c>
      <c r="G40" s="403">
        <v>43611</v>
      </c>
      <c r="H40" s="403">
        <v>625</v>
      </c>
      <c r="I40" s="403">
        <v>1</v>
      </c>
      <c r="J40" s="403"/>
      <c r="K40" s="403"/>
      <c r="L40" s="386"/>
      <c r="M40" s="424">
        <v>10511364.435</v>
      </c>
      <c r="N40" s="425">
        <v>39147659.48</v>
      </c>
      <c r="O40" s="253">
        <f t="shared" si="13"/>
        <v>4085596.56</v>
      </c>
      <c r="P40" s="253">
        <f>(D40*15.58)*6+O40</f>
        <v>76446582.8076</v>
      </c>
      <c r="Q40" s="265">
        <f>O40+P40</f>
        <v>80532179.36760001</v>
      </c>
      <c r="R40" s="413">
        <f t="shared" si="11"/>
        <v>7981.385467552032</v>
      </c>
      <c r="S40" s="426">
        <f t="shared" si="12"/>
        <v>76.71752923686819</v>
      </c>
      <c r="T40" s="244">
        <v>184</v>
      </c>
    </row>
    <row r="41" spans="1:20" s="352" customFormat="1" ht="14.25">
      <c r="A41" s="243">
        <v>14</v>
      </c>
      <c r="B41" s="244" t="s">
        <v>32</v>
      </c>
      <c r="C41" s="385">
        <v>213</v>
      </c>
      <c r="D41" s="414">
        <v>17164.18</v>
      </c>
      <c r="E41" s="245">
        <v>730</v>
      </c>
      <c r="F41" s="247"/>
      <c r="G41" s="403">
        <v>662</v>
      </c>
      <c r="H41" s="403">
        <v>11</v>
      </c>
      <c r="I41" s="403"/>
      <c r="J41" s="403"/>
      <c r="K41" s="403"/>
      <c r="L41" s="386"/>
      <c r="M41" s="261">
        <v>172566.588</v>
      </c>
      <c r="N41" s="425">
        <v>642675.71</v>
      </c>
      <c r="O41" s="253">
        <f t="shared" si="13"/>
        <v>62049.36</v>
      </c>
      <c r="P41" s="407">
        <f>(D41*15.58)*6+O41</f>
        <v>1666556.9064000002</v>
      </c>
      <c r="Q41" s="427">
        <f>O41+P41</f>
        <v>1728606.2664000003</v>
      </c>
      <c r="R41" s="410">
        <f t="shared" si="11"/>
        <v>8115.52237746479</v>
      </c>
      <c r="S41" s="388">
        <f t="shared" si="12"/>
        <v>80.58300469483568</v>
      </c>
      <c r="T41" s="244"/>
    </row>
    <row r="42" spans="1:20" s="352" customFormat="1" ht="14.25">
      <c r="A42" s="243">
        <v>15</v>
      </c>
      <c r="B42" s="244" t="s">
        <v>33</v>
      </c>
      <c r="C42" s="403">
        <v>345</v>
      </c>
      <c r="D42" s="423">
        <v>21864.17</v>
      </c>
      <c r="E42" s="245">
        <v>1414</v>
      </c>
      <c r="F42" s="247"/>
      <c r="G42" s="403">
        <v>1087</v>
      </c>
      <c r="H42" s="403">
        <v>99</v>
      </c>
      <c r="I42" s="403">
        <v>9</v>
      </c>
      <c r="J42" s="403"/>
      <c r="K42" s="403"/>
      <c r="L42" s="386"/>
      <c r="M42" s="261">
        <v>141382.958</v>
      </c>
      <c r="N42" s="262">
        <v>526546.56</v>
      </c>
      <c r="O42" s="253">
        <f t="shared" si="13"/>
        <v>115104.47999999998</v>
      </c>
      <c r="P42" s="253">
        <f>(D42*15.58)*6+O42</f>
        <v>2158967.0916</v>
      </c>
      <c r="Q42" s="265">
        <f t="shared" si="10"/>
        <v>2274071.5716</v>
      </c>
      <c r="R42" s="404">
        <f t="shared" si="11"/>
        <v>6591.5118017391305</v>
      </c>
      <c r="S42" s="412">
        <f t="shared" si="12"/>
        <v>63.374405797101446</v>
      </c>
      <c r="T42" s="244"/>
    </row>
    <row r="43" spans="1:20" s="352" customFormat="1" ht="15">
      <c r="A43" s="61"/>
      <c r="B43" s="62" t="s">
        <v>34</v>
      </c>
      <c r="C43" s="348">
        <f>SUM(C28:C42)</f>
        <v>133081</v>
      </c>
      <c r="D43" s="349">
        <f aca="true" t="shared" si="15" ref="D43:L43">SUM(D28:D42)</f>
        <v>8168400.57</v>
      </c>
      <c r="E43" s="348">
        <f t="shared" si="15"/>
        <v>466720</v>
      </c>
      <c r="F43" s="348">
        <f t="shared" si="15"/>
        <v>472</v>
      </c>
      <c r="G43" s="348">
        <f t="shared" si="15"/>
        <v>403267</v>
      </c>
      <c r="H43" s="348">
        <f t="shared" si="15"/>
        <v>27087</v>
      </c>
      <c r="I43" s="348">
        <f t="shared" si="15"/>
        <v>2020</v>
      </c>
      <c r="J43" s="348">
        <f t="shared" si="15"/>
        <v>1</v>
      </c>
      <c r="K43" s="348">
        <f t="shared" si="15"/>
        <v>23</v>
      </c>
      <c r="L43" s="348">
        <f t="shared" si="15"/>
        <v>0</v>
      </c>
      <c r="M43" s="350">
        <f>SUM(M28:M42)</f>
        <v>82434665.231</v>
      </c>
      <c r="N43" s="349">
        <f>SUM(N28:N42)</f>
        <v>307176843.7</v>
      </c>
      <c r="O43" s="351">
        <f>SUM(O28:O42)</f>
        <v>41140504.86</v>
      </c>
      <c r="P43" s="351">
        <f>SUM(P28:P42)</f>
        <v>793438994.292</v>
      </c>
      <c r="Q43" s="351">
        <f>SUM(Q28:Q42)</f>
        <v>834579499.1520001</v>
      </c>
      <c r="R43" s="349">
        <f t="shared" si="11"/>
        <v>6271.214517113638</v>
      </c>
      <c r="S43" s="349">
        <f t="shared" si="12"/>
        <v>61.37916434352012</v>
      </c>
      <c r="T43" s="61">
        <f>T28+T29+T30+T31+T32+T33+T34+T35+T36+T37+T38+T39+T40+T41+T42</f>
        <v>5803</v>
      </c>
    </row>
    <row r="44" spans="2:21" s="11" customFormat="1" ht="18">
      <c r="B44" s="366" t="s">
        <v>44</v>
      </c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13"/>
      <c r="N44" s="13"/>
      <c r="O44" s="429"/>
      <c r="P44" s="429"/>
      <c r="Q44" s="429"/>
      <c r="R44" s="429"/>
      <c r="S44" s="429"/>
      <c r="U44" s="11">
        <v>3</v>
      </c>
    </row>
    <row r="45" spans="1:20" s="11" customFormat="1" ht="30" customHeight="1">
      <c r="A45" s="695" t="s">
        <v>1</v>
      </c>
      <c r="B45" s="683" t="s">
        <v>2</v>
      </c>
      <c r="C45" s="681" t="s">
        <v>3</v>
      </c>
      <c r="D45" s="696" t="s">
        <v>4</v>
      </c>
      <c r="E45" s="357"/>
      <c r="F45" s="683" t="s">
        <v>5</v>
      </c>
      <c r="G45" s="683"/>
      <c r="H45" s="683"/>
      <c r="I45" s="687" t="s">
        <v>6</v>
      </c>
      <c r="J45" s="687" t="s">
        <v>7</v>
      </c>
      <c r="K45" s="687" t="s">
        <v>8</v>
      </c>
      <c r="L45" s="688" t="s">
        <v>9</v>
      </c>
      <c r="M45" s="689"/>
      <c r="N45" s="690"/>
      <c r="O45" s="697" t="s">
        <v>35</v>
      </c>
      <c r="P45" s="697"/>
      <c r="Q45" s="683" t="s">
        <v>10</v>
      </c>
      <c r="R45" s="681" t="s">
        <v>38</v>
      </c>
      <c r="S45" s="683" t="s">
        <v>11</v>
      </c>
      <c r="T45" s="679" t="s">
        <v>81</v>
      </c>
    </row>
    <row r="46" spans="1:20" s="11" customFormat="1" ht="25.5">
      <c r="A46" s="695"/>
      <c r="B46" s="683"/>
      <c r="C46" s="682"/>
      <c r="D46" s="696"/>
      <c r="E46" s="357" t="s">
        <v>36</v>
      </c>
      <c r="F46" s="357" t="s">
        <v>12</v>
      </c>
      <c r="G46" s="357" t="s">
        <v>13</v>
      </c>
      <c r="H46" s="357" t="s">
        <v>14</v>
      </c>
      <c r="I46" s="687"/>
      <c r="J46" s="687"/>
      <c r="K46" s="687"/>
      <c r="L46" s="358" t="s">
        <v>15</v>
      </c>
      <c r="M46" s="359" t="s">
        <v>16</v>
      </c>
      <c r="N46" s="359" t="s">
        <v>37</v>
      </c>
      <c r="O46" s="357" t="s">
        <v>17</v>
      </c>
      <c r="P46" s="357" t="s">
        <v>18</v>
      </c>
      <c r="Q46" s="683"/>
      <c r="R46" s="682"/>
      <c r="S46" s="683"/>
      <c r="T46" s="680"/>
    </row>
    <row r="47" spans="1:20" s="363" customFormat="1" ht="15">
      <c r="A47" s="360">
        <v>1</v>
      </c>
      <c r="B47" s="360">
        <v>2</v>
      </c>
      <c r="C47" s="360">
        <v>3</v>
      </c>
      <c r="D47" s="361">
        <v>4</v>
      </c>
      <c r="E47" s="361">
        <v>5</v>
      </c>
      <c r="F47" s="361">
        <v>6</v>
      </c>
      <c r="G47" s="361">
        <v>7</v>
      </c>
      <c r="H47" s="361">
        <v>8</v>
      </c>
      <c r="I47" s="361">
        <v>9</v>
      </c>
      <c r="J47" s="361">
        <v>10</v>
      </c>
      <c r="K47" s="361">
        <v>11</v>
      </c>
      <c r="L47" s="361">
        <v>12</v>
      </c>
      <c r="M47" s="361">
        <v>13</v>
      </c>
      <c r="N47" s="362"/>
      <c r="O47" s="360">
        <v>14</v>
      </c>
      <c r="P47" s="360">
        <v>15</v>
      </c>
      <c r="Q47" s="360">
        <v>16</v>
      </c>
      <c r="R47" s="360">
        <v>17</v>
      </c>
      <c r="S47" s="360">
        <v>18</v>
      </c>
      <c r="T47" s="276">
        <v>19</v>
      </c>
    </row>
    <row r="48" spans="1:20" s="433" customFormat="1" ht="14.25">
      <c r="A48" s="75">
        <v>1</v>
      </c>
      <c r="B48" s="76" t="s">
        <v>19</v>
      </c>
      <c r="C48" s="77">
        <v>27621</v>
      </c>
      <c r="D48" s="78">
        <v>3091051.49</v>
      </c>
      <c r="E48" s="77">
        <v>93884</v>
      </c>
      <c r="F48" s="79"/>
      <c r="G48" s="79">
        <v>57308</v>
      </c>
      <c r="H48" s="296">
        <v>36576</v>
      </c>
      <c r="I48" s="295"/>
      <c r="J48" s="295"/>
      <c r="K48" s="295"/>
      <c r="L48" s="430">
        <f aca="true" t="shared" si="16" ref="L48:L54">C48</f>
        <v>27621</v>
      </c>
      <c r="M48" s="86">
        <v>22073179.470999997</v>
      </c>
      <c r="N48" s="87">
        <v>82207303.32000001</v>
      </c>
      <c r="O48" s="82">
        <f aca="true" t="shared" si="17" ref="O48:O62">(F48*10.15+G48*15.19+H48*25.98+I48*11.17+J48*5.08+K48*1.98)*6</f>
        <v>10924518</v>
      </c>
      <c r="P48" s="88">
        <f>(D48*15.58)*6+O48</f>
        <v>299876011.2852</v>
      </c>
      <c r="Q48" s="78">
        <f>O48+P48</f>
        <v>310800529.2852</v>
      </c>
      <c r="R48" s="431">
        <f aca="true" t="shared" si="18" ref="R48:R63">Q48/C48</f>
        <v>11252.327188921472</v>
      </c>
      <c r="S48" s="432">
        <f aca="true" t="shared" si="19" ref="S48:S63">D48/C48</f>
        <v>111.90947069258898</v>
      </c>
      <c r="T48" s="76"/>
    </row>
    <row r="49" spans="1:20" s="11" customFormat="1" ht="15">
      <c r="A49" s="434">
        <v>2</v>
      </c>
      <c r="B49" s="435" t="s">
        <v>20</v>
      </c>
      <c r="C49" s="436">
        <v>5540</v>
      </c>
      <c r="D49" s="437">
        <v>532975.018</v>
      </c>
      <c r="E49" s="436">
        <v>21085</v>
      </c>
      <c r="F49" s="438"/>
      <c r="G49" s="438">
        <v>19979</v>
      </c>
      <c r="H49" s="439">
        <v>956</v>
      </c>
      <c r="I49" s="439">
        <v>0</v>
      </c>
      <c r="J49" s="439">
        <v>0</v>
      </c>
      <c r="K49" s="439">
        <v>0</v>
      </c>
      <c r="L49" s="440">
        <f t="shared" si="16"/>
        <v>5540</v>
      </c>
      <c r="M49" s="441">
        <v>4960535.45</v>
      </c>
      <c r="N49" s="442">
        <v>18475217.35</v>
      </c>
      <c r="O49" s="443">
        <f t="shared" si="17"/>
        <v>1969907.34</v>
      </c>
      <c r="P49" s="444">
        <v>51792412.023</v>
      </c>
      <c r="Q49" s="445">
        <f>O49+P49</f>
        <v>53762319.363000005</v>
      </c>
      <c r="R49" s="446">
        <f t="shared" si="18"/>
        <v>9704.389776714803</v>
      </c>
      <c r="S49" s="447">
        <f t="shared" si="19"/>
        <v>96.20487689530687</v>
      </c>
      <c r="T49" s="435">
        <v>907</v>
      </c>
    </row>
    <row r="50" spans="1:20" s="11" customFormat="1" ht="14.25">
      <c r="A50" s="434">
        <v>3</v>
      </c>
      <c r="B50" s="435" t="s">
        <v>21</v>
      </c>
      <c r="C50" s="448">
        <v>9216</v>
      </c>
      <c r="D50" s="449">
        <v>1099863.34</v>
      </c>
      <c r="E50" s="436">
        <v>45041</v>
      </c>
      <c r="F50" s="438"/>
      <c r="G50" s="439">
        <v>39335</v>
      </c>
      <c r="H50" s="439">
        <v>5338</v>
      </c>
      <c r="I50" s="439">
        <v>721</v>
      </c>
      <c r="J50" s="439"/>
      <c r="K50" s="439">
        <v>15</v>
      </c>
      <c r="L50" s="440">
        <f t="shared" si="16"/>
        <v>9216</v>
      </c>
      <c r="M50" s="441">
        <v>7795344.982</v>
      </c>
      <c r="N50" s="442">
        <v>29035082.48</v>
      </c>
      <c r="O50" s="443">
        <f t="shared" si="17"/>
        <v>4465578.959999999</v>
      </c>
      <c r="P50" s="450">
        <f>(D50*15.58)*6+O50</f>
        <v>107280803.9832</v>
      </c>
      <c r="Q50" s="437">
        <f>O50+P50</f>
        <v>111746382.94319999</v>
      </c>
      <c r="R50" s="446">
        <f t="shared" si="18"/>
        <v>12125.258565885415</v>
      </c>
      <c r="S50" s="447">
        <f t="shared" si="19"/>
        <v>119.34281032986112</v>
      </c>
      <c r="T50" s="435"/>
    </row>
    <row r="51" spans="1:20" s="11" customFormat="1" ht="14.25">
      <c r="A51" s="434">
        <v>4</v>
      </c>
      <c r="B51" s="435" t="s">
        <v>22</v>
      </c>
      <c r="C51" s="436">
        <v>15541</v>
      </c>
      <c r="D51" s="437">
        <v>1834031.863</v>
      </c>
      <c r="E51" s="436">
        <v>75225</v>
      </c>
      <c r="F51" s="438"/>
      <c r="G51" s="438">
        <v>63999</v>
      </c>
      <c r="H51" s="439">
        <v>10662</v>
      </c>
      <c r="I51" s="439">
        <v>1168</v>
      </c>
      <c r="J51" s="439"/>
      <c r="K51" s="451"/>
      <c r="L51" s="440">
        <f t="shared" si="16"/>
        <v>15541</v>
      </c>
      <c r="M51" s="441">
        <v>11610348.64</v>
      </c>
      <c r="N51" s="442">
        <v>43213756.88</v>
      </c>
      <c r="O51" s="450">
        <f t="shared" si="17"/>
        <v>7573140.779999999</v>
      </c>
      <c r="P51" s="450">
        <f>(D51*15.58)*6+O51</f>
        <v>179018439.33324</v>
      </c>
      <c r="Q51" s="437">
        <f>O51+P51</f>
        <v>186591580.11324</v>
      </c>
      <c r="R51" s="446">
        <f t="shared" si="18"/>
        <v>12006.407574367158</v>
      </c>
      <c r="S51" s="447">
        <f t="shared" si="19"/>
        <v>118.01247429380348</v>
      </c>
      <c r="T51" s="435"/>
    </row>
    <row r="52" spans="1:20" s="11" customFormat="1" ht="14.25">
      <c r="A52" s="434">
        <v>5</v>
      </c>
      <c r="B52" s="435" t="s">
        <v>23</v>
      </c>
      <c r="C52" s="436">
        <v>18078</v>
      </c>
      <c r="D52" s="437">
        <v>1968644.64</v>
      </c>
      <c r="E52" s="436">
        <v>83111</v>
      </c>
      <c r="F52" s="438">
        <v>6</v>
      </c>
      <c r="G52" s="438">
        <v>81315</v>
      </c>
      <c r="H52" s="439">
        <v>1645</v>
      </c>
      <c r="I52" s="434"/>
      <c r="J52" s="434"/>
      <c r="K52" s="434"/>
      <c r="L52" s="440">
        <f t="shared" si="16"/>
        <v>18078</v>
      </c>
      <c r="M52" s="452">
        <v>19684673.072</v>
      </c>
      <c r="N52" s="453">
        <v>73313520.44</v>
      </c>
      <c r="O52" s="443">
        <f t="shared" si="17"/>
        <v>7667837.1</v>
      </c>
      <c r="P52" s="443">
        <f aca="true" t="shared" si="20" ref="P52:P62">(D52*15.58)*6+O52</f>
        <v>191696738.0472</v>
      </c>
      <c r="Q52" s="445">
        <f aca="true" t="shared" si="21" ref="Q52:Q62">O52+P52</f>
        <v>199364575.1472</v>
      </c>
      <c r="R52" s="454">
        <f t="shared" si="18"/>
        <v>11028.02163664122</v>
      </c>
      <c r="S52" s="447">
        <f t="shared" si="19"/>
        <v>108.89725854629937</v>
      </c>
      <c r="T52" s="435">
        <v>2140</v>
      </c>
    </row>
    <row r="53" spans="1:20" s="11" customFormat="1" ht="14.25">
      <c r="A53" s="434">
        <v>6</v>
      </c>
      <c r="B53" s="435" t="s">
        <v>24</v>
      </c>
      <c r="C53" s="436">
        <v>8844</v>
      </c>
      <c r="D53" s="445">
        <v>1213311.225</v>
      </c>
      <c r="E53" s="436">
        <v>49103</v>
      </c>
      <c r="F53" s="451"/>
      <c r="G53" s="438">
        <v>48842</v>
      </c>
      <c r="H53" s="439">
        <v>5</v>
      </c>
      <c r="I53" s="439"/>
      <c r="J53" s="439"/>
      <c r="K53" s="439"/>
      <c r="L53" s="440">
        <f t="shared" si="16"/>
        <v>8844</v>
      </c>
      <c r="M53" s="455">
        <v>7849394.502</v>
      </c>
      <c r="N53" s="456">
        <v>29232990.27</v>
      </c>
      <c r="O53" s="443">
        <f t="shared" si="17"/>
        <v>4452239.28</v>
      </c>
      <c r="P53" s="450">
        <f t="shared" si="20"/>
        <v>117872572.59300002</v>
      </c>
      <c r="Q53" s="445">
        <f t="shared" si="21"/>
        <v>122324811.87300003</v>
      </c>
      <c r="R53" s="454">
        <f t="shared" si="18"/>
        <v>13831.389854477615</v>
      </c>
      <c r="S53" s="457">
        <f t="shared" si="19"/>
        <v>137.19032394843964</v>
      </c>
      <c r="T53" s="435"/>
    </row>
    <row r="54" spans="1:20" s="11" customFormat="1" ht="14.25">
      <c r="A54" s="434">
        <v>7</v>
      </c>
      <c r="B54" s="435" t="s">
        <v>25</v>
      </c>
      <c r="C54" s="436">
        <v>9448</v>
      </c>
      <c r="D54" s="458">
        <v>1230765.22</v>
      </c>
      <c r="E54" s="438">
        <v>44034</v>
      </c>
      <c r="F54" s="439">
        <v>3</v>
      </c>
      <c r="G54" s="439">
        <v>27718</v>
      </c>
      <c r="H54" s="439">
        <v>15873</v>
      </c>
      <c r="I54" s="439">
        <v>1321</v>
      </c>
      <c r="J54" s="439"/>
      <c r="K54" s="439"/>
      <c r="L54" s="440">
        <f t="shared" si="16"/>
        <v>9448</v>
      </c>
      <c r="M54" s="441">
        <v>7943924.133</v>
      </c>
      <c r="N54" s="442">
        <v>29585381.2</v>
      </c>
      <c r="O54" s="443">
        <f t="shared" si="17"/>
        <v>5089217.879999999</v>
      </c>
      <c r="P54" s="443">
        <f t="shared" si="20"/>
        <v>120141150.64559999</v>
      </c>
      <c r="Q54" s="445">
        <f>O54+P54</f>
        <v>125230368.52559999</v>
      </c>
      <c r="R54" s="454">
        <f t="shared" si="18"/>
        <v>13254.696075952581</v>
      </c>
      <c r="S54" s="457">
        <f t="shared" si="19"/>
        <v>130.26727561388654</v>
      </c>
      <c r="T54" s="435">
        <v>240</v>
      </c>
    </row>
    <row r="55" spans="1:20" s="11" customFormat="1" ht="14.25">
      <c r="A55" s="434">
        <v>8</v>
      </c>
      <c r="B55" s="435" t="s">
        <v>26</v>
      </c>
      <c r="C55" s="436">
        <v>8797</v>
      </c>
      <c r="D55" s="445">
        <v>724406.037</v>
      </c>
      <c r="E55" s="436">
        <v>38057</v>
      </c>
      <c r="F55" s="438">
        <v>6</v>
      </c>
      <c r="G55" s="438">
        <v>24956</v>
      </c>
      <c r="H55" s="439">
        <v>11921</v>
      </c>
      <c r="I55" s="439">
        <v>1332</v>
      </c>
      <c r="J55" s="439"/>
      <c r="K55" s="439">
        <v>77</v>
      </c>
      <c r="L55" s="440">
        <f>C55</f>
        <v>8797</v>
      </c>
      <c r="M55" s="441">
        <v>5020517.453</v>
      </c>
      <c r="N55" s="442">
        <v>18708998.14</v>
      </c>
      <c r="O55" s="443">
        <f t="shared" si="17"/>
        <v>4223286.12</v>
      </c>
      <c r="P55" s="443">
        <f t="shared" si="20"/>
        <v>71940762.45876001</v>
      </c>
      <c r="Q55" s="445">
        <f t="shared" si="21"/>
        <v>76164048.57876001</v>
      </c>
      <c r="R55" s="459">
        <f t="shared" si="18"/>
        <v>8657.957096596569</v>
      </c>
      <c r="S55" s="460">
        <f t="shared" si="19"/>
        <v>82.34694066158917</v>
      </c>
      <c r="T55" s="435">
        <v>567</v>
      </c>
    </row>
    <row r="56" spans="1:20" s="11" customFormat="1" ht="14.25">
      <c r="A56" s="434">
        <v>9</v>
      </c>
      <c r="B56" s="435" t="s">
        <v>27</v>
      </c>
      <c r="C56" s="436">
        <v>4697</v>
      </c>
      <c r="D56" s="437">
        <v>430362.5</v>
      </c>
      <c r="E56" s="436">
        <v>23238</v>
      </c>
      <c r="F56" s="438"/>
      <c r="G56" s="438">
        <v>23193</v>
      </c>
      <c r="H56" s="448">
        <v>4</v>
      </c>
      <c r="I56" s="448">
        <v>1719</v>
      </c>
      <c r="J56" s="448"/>
      <c r="K56" s="448"/>
      <c r="L56" s="440">
        <f aca="true" t="shared" si="22" ref="L56:L62">C56</f>
        <v>4697</v>
      </c>
      <c r="M56" s="441">
        <v>3699615.805</v>
      </c>
      <c r="N56" s="442">
        <v>13778785.78</v>
      </c>
      <c r="O56" s="443">
        <f t="shared" si="17"/>
        <v>2229640.92</v>
      </c>
      <c r="P56" s="443">
        <f>(D56*15.58)*6+O56</f>
        <v>42459927.42</v>
      </c>
      <c r="Q56" s="445">
        <f t="shared" si="21"/>
        <v>44689568.34</v>
      </c>
      <c r="R56" s="461">
        <f t="shared" si="18"/>
        <v>9514.491875665319</v>
      </c>
      <c r="S56" s="457">
        <f t="shared" si="19"/>
        <v>91.62497338726847</v>
      </c>
      <c r="T56" s="435">
        <v>2</v>
      </c>
    </row>
    <row r="57" spans="1:20" s="11" customFormat="1" ht="14.25">
      <c r="A57" s="434">
        <v>10</v>
      </c>
      <c r="B57" s="435" t="s">
        <v>28</v>
      </c>
      <c r="C57" s="436">
        <v>3025</v>
      </c>
      <c r="D57" s="437">
        <v>354559</v>
      </c>
      <c r="E57" s="436">
        <v>13864</v>
      </c>
      <c r="F57" s="438"/>
      <c r="G57" s="438">
        <v>7820</v>
      </c>
      <c r="H57" s="439">
        <v>5831</v>
      </c>
      <c r="I57" s="439">
        <v>492</v>
      </c>
      <c r="J57" s="439">
        <v>9</v>
      </c>
      <c r="K57" s="439">
        <v>3</v>
      </c>
      <c r="L57" s="440">
        <f t="shared" si="22"/>
        <v>3025</v>
      </c>
      <c r="M57" s="441">
        <v>2168770.011</v>
      </c>
      <c r="N57" s="442">
        <v>8053272.85</v>
      </c>
      <c r="O57" s="443">
        <f t="shared" si="17"/>
        <v>1654934.88</v>
      </c>
      <c r="P57" s="443">
        <f>(D57*15.58)*6+O57</f>
        <v>34799110.2</v>
      </c>
      <c r="Q57" s="445">
        <f t="shared" si="21"/>
        <v>36454045.080000006</v>
      </c>
      <c r="R57" s="459">
        <f t="shared" si="18"/>
        <v>12050.923993388431</v>
      </c>
      <c r="S57" s="460">
        <f t="shared" si="19"/>
        <v>117.20958677685951</v>
      </c>
      <c r="T57" s="435">
        <v>67</v>
      </c>
    </row>
    <row r="58" spans="1:20" s="11" customFormat="1" ht="14.25">
      <c r="A58" s="434">
        <v>11</v>
      </c>
      <c r="B58" s="435" t="s">
        <v>29</v>
      </c>
      <c r="C58" s="436">
        <v>11075</v>
      </c>
      <c r="D58" s="449">
        <v>1486112.268</v>
      </c>
      <c r="E58" s="436">
        <v>52172</v>
      </c>
      <c r="F58" s="438">
        <v>4</v>
      </c>
      <c r="G58" s="438">
        <v>51816</v>
      </c>
      <c r="H58" s="439">
        <v>182</v>
      </c>
      <c r="I58" s="439">
        <v>2</v>
      </c>
      <c r="J58" s="439">
        <v>0</v>
      </c>
      <c r="K58" s="439">
        <v>0</v>
      </c>
      <c r="L58" s="440">
        <f t="shared" si="22"/>
        <v>11075</v>
      </c>
      <c r="M58" s="441">
        <v>6530157.984</v>
      </c>
      <c r="N58" s="442">
        <v>24319125.43</v>
      </c>
      <c r="O58" s="443">
        <f t="shared" si="17"/>
        <v>4751258.039999999</v>
      </c>
      <c r="P58" s="443">
        <f>(D58*15.58)*6+O58</f>
        <v>143673032.85264</v>
      </c>
      <c r="Q58" s="445">
        <f t="shared" si="21"/>
        <v>148424290.89264</v>
      </c>
      <c r="R58" s="446">
        <f t="shared" si="18"/>
        <v>13401.741841321897</v>
      </c>
      <c r="S58" s="447">
        <f t="shared" si="19"/>
        <v>134.18620930022573</v>
      </c>
      <c r="T58" s="435"/>
    </row>
    <row r="59" spans="1:20" s="11" customFormat="1" ht="14.25">
      <c r="A59" s="434">
        <v>12</v>
      </c>
      <c r="B59" s="435" t="s">
        <v>30</v>
      </c>
      <c r="C59" s="448">
        <v>8092</v>
      </c>
      <c r="D59" s="449">
        <v>833169.0000000001</v>
      </c>
      <c r="E59" s="436">
        <v>33601</v>
      </c>
      <c r="F59" s="438"/>
      <c r="G59" s="439">
        <v>30856</v>
      </c>
      <c r="H59" s="439">
        <v>2595</v>
      </c>
      <c r="I59" s="439"/>
      <c r="J59" s="439"/>
      <c r="K59" s="439"/>
      <c r="L59" s="440">
        <f t="shared" si="22"/>
        <v>8092</v>
      </c>
      <c r="M59" s="441">
        <v>6244298.43</v>
      </c>
      <c r="N59" s="442">
        <v>23253425.01</v>
      </c>
      <c r="O59" s="443">
        <f t="shared" si="17"/>
        <v>3216724.44</v>
      </c>
      <c r="P59" s="450">
        <f t="shared" si="20"/>
        <v>81101362.56</v>
      </c>
      <c r="Q59" s="437">
        <f t="shared" si="21"/>
        <v>84318087</v>
      </c>
      <c r="R59" s="454">
        <f t="shared" si="18"/>
        <v>10419.931660899654</v>
      </c>
      <c r="S59" s="457">
        <f t="shared" si="19"/>
        <v>102.9620612951063</v>
      </c>
      <c r="T59" s="435">
        <v>312</v>
      </c>
    </row>
    <row r="60" spans="1:20" s="11" customFormat="1" ht="14.25">
      <c r="A60" s="434">
        <v>13</v>
      </c>
      <c r="B60" s="435" t="s">
        <v>31</v>
      </c>
      <c r="C60" s="448">
        <v>14087</v>
      </c>
      <c r="D60" s="449">
        <v>1822345.61</v>
      </c>
      <c r="E60" s="436">
        <v>71862</v>
      </c>
      <c r="F60" s="438">
        <v>386</v>
      </c>
      <c r="G60" s="439">
        <v>68051</v>
      </c>
      <c r="H60" s="439">
        <v>3063</v>
      </c>
      <c r="I60" s="439">
        <v>25</v>
      </c>
      <c r="J60" s="439"/>
      <c r="K60" s="439"/>
      <c r="L60" s="440">
        <f t="shared" si="22"/>
        <v>14087</v>
      </c>
      <c r="M60" s="462">
        <v>10598326.25</v>
      </c>
      <c r="N60" s="463">
        <v>39469575.71</v>
      </c>
      <c r="O60" s="443">
        <f t="shared" si="17"/>
        <v>6704811.48</v>
      </c>
      <c r="P60" s="443">
        <f t="shared" si="20"/>
        <v>177057679.1028</v>
      </c>
      <c r="Q60" s="445">
        <f t="shared" si="21"/>
        <v>183762490.5828</v>
      </c>
      <c r="R60" s="464">
        <f t="shared" si="18"/>
        <v>13044.82789684106</v>
      </c>
      <c r="S60" s="447">
        <f t="shared" si="19"/>
        <v>129.36364094555265</v>
      </c>
      <c r="T60" s="435">
        <v>74</v>
      </c>
    </row>
    <row r="61" spans="1:20" s="11" customFormat="1" ht="14.25">
      <c r="A61" s="434">
        <v>14</v>
      </c>
      <c r="B61" s="435" t="s">
        <v>32</v>
      </c>
      <c r="C61" s="448">
        <v>4597</v>
      </c>
      <c r="D61" s="449">
        <v>521101.62</v>
      </c>
      <c r="E61" s="436">
        <v>21165</v>
      </c>
      <c r="F61" s="438"/>
      <c r="G61" s="439">
        <v>20614</v>
      </c>
      <c r="H61" s="439">
        <v>225</v>
      </c>
      <c r="I61" s="439"/>
      <c r="J61" s="439"/>
      <c r="K61" s="439"/>
      <c r="L61" s="440">
        <f t="shared" si="22"/>
        <v>4597</v>
      </c>
      <c r="M61" s="441">
        <v>3059471.008</v>
      </c>
      <c r="N61" s="463">
        <v>11394143.53</v>
      </c>
      <c r="O61" s="443">
        <f t="shared" si="17"/>
        <v>1913832.96</v>
      </c>
      <c r="P61" s="450">
        <f>(D61*15.58)*6+O61</f>
        <v>50626412.3976</v>
      </c>
      <c r="Q61" s="445">
        <f t="shared" si="21"/>
        <v>52540245.3576</v>
      </c>
      <c r="R61" s="454">
        <f t="shared" si="18"/>
        <v>11429.246325342616</v>
      </c>
      <c r="S61" s="457">
        <f t="shared" si="19"/>
        <v>113.35688927561453</v>
      </c>
      <c r="T61" s="435"/>
    </row>
    <row r="62" spans="1:20" s="11" customFormat="1" ht="14.25">
      <c r="A62" s="434">
        <v>15</v>
      </c>
      <c r="B62" s="435" t="s">
        <v>33</v>
      </c>
      <c r="C62" s="439">
        <v>2024</v>
      </c>
      <c r="D62" s="465">
        <v>199094.347</v>
      </c>
      <c r="E62" s="436">
        <v>9174</v>
      </c>
      <c r="F62" s="438">
        <v>15</v>
      </c>
      <c r="G62" s="439">
        <v>7975</v>
      </c>
      <c r="H62" s="439">
        <v>640</v>
      </c>
      <c r="I62" s="439">
        <v>204</v>
      </c>
      <c r="J62" s="439"/>
      <c r="K62" s="439">
        <v>47</v>
      </c>
      <c r="L62" s="440">
        <f t="shared" si="22"/>
        <v>2024</v>
      </c>
      <c r="M62" s="441">
        <v>1299494.837</v>
      </c>
      <c r="N62" s="442">
        <v>4838854.07</v>
      </c>
      <c r="O62" s="443">
        <f t="shared" si="17"/>
        <v>841748.64</v>
      </c>
      <c r="P62" s="443">
        <f t="shared" si="20"/>
        <v>19453088.19756</v>
      </c>
      <c r="Q62" s="445">
        <f t="shared" si="21"/>
        <v>20294836.83756</v>
      </c>
      <c r="R62" s="446">
        <f t="shared" si="18"/>
        <v>10027.093299189724</v>
      </c>
      <c r="S62" s="460">
        <f t="shared" si="19"/>
        <v>98.36677223320159</v>
      </c>
      <c r="T62" s="435"/>
    </row>
    <row r="63" spans="1:20" s="11" customFormat="1" ht="15">
      <c r="A63" s="276"/>
      <c r="B63" s="287" t="s">
        <v>34</v>
      </c>
      <c r="C63" s="466">
        <f>SUM(C48:C62)</f>
        <v>150682</v>
      </c>
      <c r="D63" s="467">
        <f aca="true" t="shared" si="23" ref="D63:L63">SUM(D48:D62)</f>
        <v>17341793.178</v>
      </c>
      <c r="E63" s="466">
        <f t="shared" si="23"/>
        <v>674616</v>
      </c>
      <c r="F63" s="466">
        <f t="shared" si="23"/>
        <v>420</v>
      </c>
      <c r="G63" s="466">
        <f t="shared" si="23"/>
        <v>573777</v>
      </c>
      <c r="H63" s="466">
        <f t="shared" si="23"/>
        <v>95516</v>
      </c>
      <c r="I63" s="466">
        <f t="shared" si="23"/>
        <v>6984</v>
      </c>
      <c r="J63" s="466">
        <f t="shared" si="23"/>
        <v>9</v>
      </c>
      <c r="K63" s="466">
        <f t="shared" si="23"/>
        <v>142</v>
      </c>
      <c r="L63" s="466">
        <f t="shared" si="23"/>
        <v>150682</v>
      </c>
      <c r="M63" s="468">
        <f>SUM(M48:M62)</f>
        <v>120538052.028</v>
      </c>
      <c r="N63" s="467">
        <f>SUM(N48:N62)</f>
        <v>448879432.4599999</v>
      </c>
      <c r="O63" s="469">
        <f>SUM(O48:O62)</f>
        <v>67678676.82</v>
      </c>
      <c r="P63" s="469">
        <f>SUM(P48:P62)</f>
        <v>1688789503.0998</v>
      </c>
      <c r="Q63" s="469">
        <f>SUM(Q48:Q62)</f>
        <v>1756468179.9197998</v>
      </c>
      <c r="R63" s="467">
        <f t="shared" si="18"/>
        <v>11656.788335168101</v>
      </c>
      <c r="S63" s="467">
        <f t="shared" si="19"/>
        <v>115.08868463386469</v>
      </c>
      <c r="T63" s="470">
        <f>T48+T49+T50+T51+T52+T53+T54+T55+T56+T57+T58+T59+T60+T61+T62</f>
        <v>4309</v>
      </c>
    </row>
    <row r="64" spans="4:14" s="11" customFormat="1" ht="14.25">
      <c r="D64" s="13"/>
      <c r="M64" s="13"/>
      <c r="N64" s="13"/>
    </row>
    <row r="65" spans="4:19" s="11" customFormat="1" ht="14.25">
      <c r="D65" s="13"/>
      <c r="M65" s="471"/>
      <c r="N65" s="13"/>
      <c r="O65" s="379"/>
      <c r="P65" s="379"/>
      <c r="Q65" s="379"/>
      <c r="R65" s="379"/>
      <c r="S65" s="379"/>
    </row>
    <row r="66" spans="4:19" s="11" customFormat="1" ht="14.25">
      <c r="D66" s="13"/>
      <c r="M66" s="13"/>
      <c r="N66" s="13"/>
      <c r="O66" s="379"/>
      <c r="P66" s="379"/>
      <c r="Q66" s="379"/>
      <c r="R66" s="379"/>
      <c r="S66" s="379"/>
    </row>
    <row r="67" ht="15">
      <c r="C67" s="1">
        <f>C63/C22%</f>
        <v>53.10135570881334</v>
      </c>
    </row>
    <row r="68" ht="15">
      <c r="M68" s="240"/>
    </row>
    <row r="75" ht="15">
      <c r="D75" s="3">
        <f>C9-D76</f>
        <v>87</v>
      </c>
    </row>
    <row r="76" ht="15">
      <c r="D76" s="3">
        <v>14196</v>
      </c>
    </row>
  </sheetData>
  <sheetProtection/>
  <mergeCells count="44">
    <mergeCell ref="L45:N45"/>
    <mergeCell ref="O45:P45"/>
    <mergeCell ref="Q45:Q46"/>
    <mergeCell ref="R45:R46"/>
    <mergeCell ref="S45:S46"/>
    <mergeCell ref="T45:T46"/>
    <mergeCell ref="S25:S26"/>
    <mergeCell ref="T25:T26"/>
    <mergeCell ref="A45:A46"/>
    <mergeCell ref="B45:B46"/>
    <mergeCell ref="C45:C46"/>
    <mergeCell ref="D45:D46"/>
    <mergeCell ref="F45:H45"/>
    <mergeCell ref="I45:I46"/>
    <mergeCell ref="J45:J46"/>
    <mergeCell ref="K45:K46"/>
    <mergeCell ref="J25:J26"/>
    <mergeCell ref="K25:K26"/>
    <mergeCell ref="L25:N25"/>
    <mergeCell ref="O25:P25"/>
    <mergeCell ref="Q25:Q26"/>
    <mergeCell ref="R25:R26"/>
    <mergeCell ref="A25:A26"/>
    <mergeCell ref="B25:B26"/>
    <mergeCell ref="C25:C26"/>
    <mergeCell ref="D25:D26"/>
    <mergeCell ref="F25:H25"/>
    <mergeCell ref="I25:I26"/>
    <mergeCell ref="L4:N4"/>
    <mergeCell ref="O4:P4"/>
    <mergeCell ref="Q4:Q5"/>
    <mergeCell ref="R4:R5"/>
    <mergeCell ref="S4:S5"/>
    <mergeCell ref="T4:T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78"/>
  <sheetViews>
    <sheetView zoomScale="82" zoomScaleNormal="82" zoomScalePageLayoutView="0" workbookViewId="0" topLeftCell="A16">
      <selection activeCell="A42" sqref="A42:IV42"/>
    </sheetView>
  </sheetViews>
  <sheetFormatPr defaultColWidth="9.140625" defaultRowHeight="15"/>
  <cols>
    <col min="1" max="1" width="9.421875" style="1" customWidth="1"/>
    <col min="2" max="2" width="33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8.710937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84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20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  <c r="T4" s="677" t="s">
        <v>81</v>
      </c>
    </row>
    <row r="5" spans="1:20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  <c r="T5" s="678"/>
    </row>
    <row r="6" spans="1:20" s="376" customFormat="1" ht="16.5" customHeight="1">
      <c r="A6" s="373">
        <v>1</v>
      </c>
      <c r="B6" s="373">
        <v>2</v>
      </c>
      <c r="C6" s="373">
        <v>3</v>
      </c>
      <c r="D6" s="374">
        <v>4</v>
      </c>
      <c r="E6" s="374">
        <v>5</v>
      </c>
      <c r="F6" s="374">
        <v>6</v>
      </c>
      <c r="G6" s="374">
        <v>7</v>
      </c>
      <c r="H6" s="374">
        <v>8</v>
      </c>
      <c r="I6" s="374">
        <v>9</v>
      </c>
      <c r="J6" s="374">
        <v>10</v>
      </c>
      <c r="K6" s="374">
        <v>11</v>
      </c>
      <c r="L6" s="374">
        <v>12</v>
      </c>
      <c r="M6" s="374">
        <v>13</v>
      </c>
      <c r="N6" s="375"/>
      <c r="O6" s="373">
        <v>14</v>
      </c>
      <c r="P6" s="373">
        <v>15</v>
      </c>
      <c r="Q6" s="373">
        <v>16</v>
      </c>
      <c r="R6" s="373">
        <v>17</v>
      </c>
      <c r="S6" s="373">
        <v>18</v>
      </c>
      <c r="T6" s="61">
        <v>19</v>
      </c>
    </row>
    <row r="7" spans="1:20" s="342" customFormat="1" ht="16.5" customHeight="1">
      <c r="A7" s="17">
        <v>1</v>
      </c>
      <c r="B7" s="18" t="s">
        <v>19</v>
      </c>
      <c r="C7" s="19">
        <f>C30+C50</f>
        <v>78279</v>
      </c>
      <c r="D7" s="20">
        <f aca="true" t="shared" si="0" ref="C7:K21">D30+D50</f>
        <v>5647094.84</v>
      </c>
      <c r="E7" s="19">
        <f t="shared" si="0"/>
        <v>204904</v>
      </c>
      <c r="F7" s="21">
        <f t="shared" si="0"/>
        <v>245</v>
      </c>
      <c r="G7" s="21">
        <f t="shared" si="0"/>
        <v>157436</v>
      </c>
      <c r="H7" s="56">
        <f t="shared" si="0"/>
        <v>53922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339">
        <f>L50</f>
        <v>27782</v>
      </c>
      <c r="M7" s="241">
        <f>M30+M50</f>
        <v>25533701.497999996</v>
      </c>
      <c r="N7" s="242">
        <f>N30+N50</f>
        <v>95082523.26</v>
      </c>
      <c r="O7" s="25">
        <f aca="true" t="shared" si="1" ref="O7:O20">(F7*10.15+G7*15.19+H7*25.98+I7*11.17+J7*5.08+K7*1.98)*6</f>
        <v>22768998.9</v>
      </c>
      <c r="P7" s="26">
        <f>(D7*15.58)*6+O7</f>
        <v>550659424.5432</v>
      </c>
      <c r="Q7" s="20">
        <f>O7+P7</f>
        <v>573428423.4432</v>
      </c>
      <c r="R7" s="340">
        <f aca="true" t="shared" si="2" ref="R7:R22">Q7/C7</f>
        <v>7325.44390504733</v>
      </c>
      <c r="S7" s="341">
        <f aca="true" t="shared" si="3" ref="S7:S22">D7/C7</f>
        <v>72.14061038081734</v>
      </c>
      <c r="T7" s="18">
        <f>T30+T50</f>
        <v>0</v>
      </c>
    </row>
    <row r="8" spans="1:22" s="352" customFormat="1" ht="16.5" customHeight="1">
      <c r="A8" s="243">
        <v>2</v>
      </c>
      <c r="B8" s="244" t="s">
        <v>20</v>
      </c>
      <c r="C8" s="245">
        <f t="shared" si="0"/>
        <v>10724</v>
      </c>
      <c r="D8" s="265">
        <f t="shared" si="0"/>
        <v>772468.039</v>
      </c>
      <c r="E8" s="245">
        <f t="shared" si="0"/>
        <v>34658</v>
      </c>
      <c r="F8" s="247">
        <f t="shared" si="0"/>
        <v>1</v>
      </c>
      <c r="G8" s="247">
        <f t="shared" si="0"/>
        <v>30571</v>
      </c>
      <c r="H8" s="403">
        <f t="shared" si="0"/>
        <v>1361</v>
      </c>
      <c r="I8" s="385">
        <f t="shared" si="0"/>
        <v>0</v>
      </c>
      <c r="J8" s="385">
        <f t="shared" si="0"/>
        <v>0</v>
      </c>
      <c r="K8" s="385">
        <f t="shared" si="0"/>
        <v>0</v>
      </c>
      <c r="L8" s="386">
        <f aca="true" t="shared" si="4" ref="L8:L21">L51</f>
        <v>5570</v>
      </c>
      <c r="M8" s="251">
        <f>M31+M51</f>
        <v>6696414.57</v>
      </c>
      <c r="N8" s="252">
        <f aca="true" t="shared" si="5" ref="M8:N21">N31+N51</f>
        <v>24872119.82</v>
      </c>
      <c r="O8" s="253">
        <f>(F8*10.15+G8*15.19+H8*25.98+I8*11.17+J8*5.08+K8*1.98)*6</f>
        <v>2998454.5200000005</v>
      </c>
      <c r="P8" s="253">
        <v>63925170.861</v>
      </c>
      <c r="Q8" s="265">
        <f>O8+P8</f>
        <v>66923625.381000005</v>
      </c>
      <c r="R8" s="404">
        <f t="shared" si="2"/>
        <v>6240.546939668035</v>
      </c>
      <c r="S8" s="405">
        <f t="shared" si="3"/>
        <v>72.03170822454308</v>
      </c>
      <c r="T8" s="244">
        <f aca="true" t="shared" si="6" ref="T8:T21">T31+T51</f>
        <v>3059</v>
      </c>
      <c r="U8" s="406"/>
      <c r="V8" s="406"/>
    </row>
    <row r="9" spans="1:23" s="352" customFormat="1" ht="16.5" customHeight="1">
      <c r="A9" s="243">
        <v>3</v>
      </c>
      <c r="B9" s="244" t="s">
        <v>21</v>
      </c>
      <c r="C9" s="245">
        <f t="shared" si="0"/>
        <v>14300</v>
      </c>
      <c r="D9" s="246">
        <f t="shared" si="0"/>
        <v>1499910.96</v>
      </c>
      <c r="E9" s="245">
        <f t="shared" si="0"/>
        <v>70768</v>
      </c>
      <c r="F9" s="247">
        <f t="shared" si="0"/>
        <v>0</v>
      </c>
      <c r="G9" s="247">
        <f t="shared" si="0"/>
        <v>59525</v>
      </c>
      <c r="H9" s="403">
        <f t="shared" si="0"/>
        <v>6242</v>
      </c>
      <c r="I9" s="385">
        <f t="shared" si="0"/>
        <v>983</v>
      </c>
      <c r="J9" s="385">
        <f t="shared" si="0"/>
        <v>1</v>
      </c>
      <c r="K9" s="385">
        <f t="shared" si="0"/>
        <v>15</v>
      </c>
      <c r="L9" s="386">
        <f t="shared" si="4"/>
        <v>9247</v>
      </c>
      <c r="M9" s="251">
        <f>M32+M52</f>
        <v>11320849.671</v>
      </c>
      <c r="N9" s="251">
        <f t="shared" si="5"/>
        <v>42163246.82</v>
      </c>
      <c r="O9" s="253">
        <f t="shared" si="1"/>
        <v>6464200.800000001</v>
      </c>
      <c r="P9" s="407">
        <f>(D9*15.58)*6+O9</f>
        <v>146675877.34080002</v>
      </c>
      <c r="Q9" s="246">
        <f>O9+P9</f>
        <v>153140078.14080003</v>
      </c>
      <c r="R9" s="404">
        <f t="shared" si="2"/>
        <v>10709.09637348252</v>
      </c>
      <c r="S9" s="405">
        <f t="shared" si="3"/>
        <v>104.88887832167832</v>
      </c>
      <c r="T9" s="244">
        <f t="shared" si="6"/>
        <v>0</v>
      </c>
      <c r="U9" s="408"/>
      <c r="V9" s="409"/>
      <c r="W9" s="368"/>
    </row>
    <row r="10" spans="1:22" s="352" customFormat="1" ht="16.5" customHeight="1">
      <c r="A10" s="243">
        <v>4</v>
      </c>
      <c r="B10" s="244" t="s">
        <v>22</v>
      </c>
      <c r="C10" s="245">
        <f t="shared" si="0"/>
        <v>25467</v>
      </c>
      <c r="D10" s="265">
        <f t="shared" si="0"/>
        <v>2499251.043</v>
      </c>
      <c r="E10" s="245">
        <f t="shared" si="0"/>
        <v>118393</v>
      </c>
      <c r="F10" s="247">
        <f t="shared" si="0"/>
        <v>0</v>
      </c>
      <c r="G10" s="247">
        <f t="shared" si="0"/>
        <v>101714</v>
      </c>
      <c r="H10" s="403">
        <f t="shared" si="0"/>
        <v>12748</v>
      </c>
      <c r="I10" s="385">
        <f t="shared" si="0"/>
        <v>1778</v>
      </c>
      <c r="J10" s="385">
        <f t="shared" si="0"/>
        <v>0</v>
      </c>
      <c r="K10" s="385">
        <f t="shared" si="0"/>
        <v>0</v>
      </c>
      <c r="L10" s="386">
        <f t="shared" si="4"/>
        <v>15466</v>
      </c>
      <c r="M10" s="252">
        <f t="shared" si="5"/>
        <v>20824695.209</v>
      </c>
      <c r="N10" s="252">
        <f t="shared" si="5"/>
        <v>77539961.28999999</v>
      </c>
      <c r="O10" s="407">
        <f>(F10*10.15+G10*15.19+H10*25.98+I10*11.17+J10*5.08+K10*1.98)*6</f>
        <v>11376533.76</v>
      </c>
      <c r="P10" s="407">
        <f aca="true" t="shared" si="7" ref="P10:P21">(D10*15.58)*6+O10</f>
        <v>245006521.25963998</v>
      </c>
      <c r="Q10" s="246">
        <f aca="true" t="shared" si="8" ref="Q10:Q16">O10+P10</f>
        <v>256383055.01963997</v>
      </c>
      <c r="R10" s="404">
        <f t="shared" si="2"/>
        <v>10067.265677922016</v>
      </c>
      <c r="S10" s="405">
        <f t="shared" si="3"/>
        <v>98.13684544704913</v>
      </c>
      <c r="T10" s="244">
        <f t="shared" si="6"/>
        <v>0</v>
      </c>
      <c r="U10" s="406"/>
      <c r="V10" s="406"/>
    </row>
    <row r="11" spans="1:22" s="352" customFormat="1" ht="16.5" customHeight="1">
      <c r="A11" s="243">
        <v>5</v>
      </c>
      <c r="B11" s="244" t="s">
        <v>23</v>
      </c>
      <c r="C11" s="245">
        <f t="shared" si="0"/>
        <v>33009</v>
      </c>
      <c r="D11" s="246">
        <f t="shared" si="0"/>
        <v>2930503.74</v>
      </c>
      <c r="E11" s="245">
        <f t="shared" si="0"/>
        <v>144282</v>
      </c>
      <c r="F11" s="247">
        <f t="shared" si="0"/>
        <v>6</v>
      </c>
      <c r="G11" s="247">
        <f t="shared" si="0"/>
        <v>136996</v>
      </c>
      <c r="H11" s="403">
        <f t="shared" si="0"/>
        <v>2307</v>
      </c>
      <c r="I11" s="385">
        <f t="shared" si="0"/>
        <v>0</v>
      </c>
      <c r="J11" s="385">
        <f t="shared" si="0"/>
        <v>0</v>
      </c>
      <c r="K11" s="385">
        <f t="shared" si="0"/>
        <v>0</v>
      </c>
      <c r="L11" s="386">
        <f t="shared" si="4"/>
        <v>18054</v>
      </c>
      <c r="M11" s="251">
        <f t="shared" si="5"/>
        <v>28567373.067999996</v>
      </c>
      <c r="N11" s="251">
        <f t="shared" si="5"/>
        <v>106438899.82999998</v>
      </c>
      <c r="O11" s="407">
        <f>(F11*10.15+G11*15.19+H11*25.98+I11*11.17+J11*5.08+K11*1.98)*6</f>
        <v>12845796</v>
      </c>
      <c r="P11" s="407">
        <f t="shared" si="7"/>
        <v>286789285.61520004</v>
      </c>
      <c r="Q11" s="246">
        <f t="shared" si="8"/>
        <v>299635081.61520004</v>
      </c>
      <c r="R11" s="410">
        <f t="shared" si="2"/>
        <v>9077.375310224486</v>
      </c>
      <c r="S11" s="405">
        <f t="shared" si="3"/>
        <v>88.77893120058167</v>
      </c>
      <c r="T11" s="244">
        <f t="shared" si="6"/>
        <v>3907</v>
      </c>
      <c r="U11" s="406"/>
      <c r="V11" s="406"/>
    </row>
    <row r="12" spans="1:20" s="352" customFormat="1" ht="16.5" customHeight="1">
      <c r="A12" s="243">
        <v>6</v>
      </c>
      <c r="B12" s="244" t="s">
        <v>24</v>
      </c>
      <c r="C12" s="245">
        <f>C35+C55</f>
        <v>17894</v>
      </c>
      <c r="D12" s="265">
        <f t="shared" si="0"/>
        <v>1874924.6550000003</v>
      </c>
      <c r="E12" s="245">
        <f t="shared" si="0"/>
        <v>94050</v>
      </c>
      <c r="F12" s="247">
        <f t="shared" si="0"/>
        <v>4</v>
      </c>
      <c r="G12" s="247">
        <f t="shared" si="0"/>
        <v>87879</v>
      </c>
      <c r="H12" s="403">
        <f t="shared" si="0"/>
        <v>5</v>
      </c>
      <c r="I12" s="385">
        <f t="shared" si="0"/>
        <v>0</v>
      </c>
      <c r="J12" s="385">
        <f t="shared" si="0"/>
        <v>0</v>
      </c>
      <c r="K12" s="385">
        <f t="shared" si="0"/>
        <v>0</v>
      </c>
      <c r="L12" s="386">
        <f t="shared" si="4"/>
        <v>8839</v>
      </c>
      <c r="M12" s="251">
        <f t="shared" si="5"/>
        <v>20616081.194</v>
      </c>
      <c r="N12" s="252">
        <f t="shared" si="5"/>
        <v>76785315.78</v>
      </c>
      <c r="O12" s="253">
        <f t="shared" si="1"/>
        <v>8010315.0600000005</v>
      </c>
      <c r="P12" s="253">
        <f t="shared" si="7"/>
        <v>183278271.80940002</v>
      </c>
      <c r="Q12" s="265">
        <f>O12+P12</f>
        <v>191288586.86940002</v>
      </c>
      <c r="R12" s="410">
        <f t="shared" si="2"/>
        <v>10690.096505499052</v>
      </c>
      <c r="S12" s="388">
        <f t="shared" si="3"/>
        <v>104.77951575947246</v>
      </c>
      <c r="T12" s="244">
        <f t="shared" si="6"/>
        <v>0</v>
      </c>
    </row>
    <row r="13" spans="1:20" s="352" customFormat="1" ht="16.5" customHeight="1">
      <c r="A13" s="243">
        <v>7</v>
      </c>
      <c r="B13" s="244" t="s">
        <v>25</v>
      </c>
      <c r="C13" s="245">
        <f t="shared" si="0"/>
        <v>13168</v>
      </c>
      <c r="D13" s="246">
        <f t="shared" si="0"/>
        <v>1488582.4100000001</v>
      </c>
      <c r="E13" s="245">
        <f t="shared" si="0"/>
        <v>59608</v>
      </c>
      <c r="F13" s="247">
        <f t="shared" si="0"/>
        <v>5</v>
      </c>
      <c r="G13" s="247">
        <f t="shared" si="0"/>
        <v>37598</v>
      </c>
      <c r="H13" s="403">
        <f t="shared" si="0"/>
        <v>18511</v>
      </c>
      <c r="I13" s="385">
        <f t="shared" si="0"/>
        <v>1538</v>
      </c>
      <c r="J13" s="385">
        <f t="shared" si="0"/>
        <v>0</v>
      </c>
      <c r="K13" s="385">
        <f t="shared" si="0"/>
        <v>0</v>
      </c>
      <c r="L13" s="386">
        <f t="shared" si="4"/>
        <v>9450</v>
      </c>
      <c r="M13" s="251">
        <f>M36+M56</f>
        <v>10665054.593</v>
      </c>
      <c r="N13" s="252">
        <f t="shared" si="5"/>
        <v>39722135.29</v>
      </c>
      <c r="O13" s="253">
        <f t="shared" si="1"/>
        <v>6415557.659999999</v>
      </c>
      <c r="P13" s="253">
        <f t="shared" si="7"/>
        <v>145568241.3468</v>
      </c>
      <c r="Q13" s="265">
        <f>O13+P13</f>
        <v>151983799.0068</v>
      </c>
      <c r="R13" s="410">
        <f t="shared" si="2"/>
        <v>11541.904541828675</v>
      </c>
      <c r="S13" s="388">
        <f t="shared" si="3"/>
        <v>113.04544425880924</v>
      </c>
      <c r="T13" s="244">
        <f t="shared" si="6"/>
        <v>1279</v>
      </c>
    </row>
    <row r="14" spans="1:20" s="352" customFormat="1" ht="16.5" customHeight="1">
      <c r="A14" s="243">
        <v>8</v>
      </c>
      <c r="B14" s="244" t="s">
        <v>26</v>
      </c>
      <c r="C14" s="245">
        <f t="shared" si="0"/>
        <v>11821</v>
      </c>
      <c r="D14" s="265">
        <f t="shared" si="0"/>
        <v>860669.067</v>
      </c>
      <c r="E14" s="245">
        <f t="shared" si="0"/>
        <v>47559</v>
      </c>
      <c r="F14" s="247">
        <f t="shared" si="0"/>
        <v>6</v>
      </c>
      <c r="G14" s="247">
        <f t="shared" si="0"/>
        <v>31851</v>
      </c>
      <c r="H14" s="403">
        <f t="shared" si="0"/>
        <v>13114</v>
      </c>
      <c r="I14" s="385">
        <f t="shared" si="0"/>
        <v>1521</v>
      </c>
      <c r="J14" s="385">
        <f t="shared" si="0"/>
        <v>0</v>
      </c>
      <c r="K14" s="385">
        <f t="shared" si="0"/>
        <v>100</v>
      </c>
      <c r="L14" s="386">
        <f t="shared" si="4"/>
        <v>8804</v>
      </c>
      <c r="M14" s="251">
        <f>M37+M57</f>
        <v>5921743.485</v>
      </c>
      <c r="N14" s="252">
        <f t="shared" si="5"/>
        <v>22069142.340000004</v>
      </c>
      <c r="O14" s="253">
        <f t="shared" si="1"/>
        <v>5050601.28</v>
      </c>
      <c r="P14" s="253">
        <f>(D14*15.58)*6+O14</f>
        <v>85505945.66316001</v>
      </c>
      <c r="Q14" s="265">
        <f t="shared" si="8"/>
        <v>90556546.94316001</v>
      </c>
      <c r="R14" s="411">
        <f t="shared" si="2"/>
        <v>7660.650278585569</v>
      </c>
      <c r="S14" s="412">
        <f t="shared" si="3"/>
        <v>72.80848210811268</v>
      </c>
      <c r="T14" s="244">
        <f t="shared" si="6"/>
        <v>1152</v>
      </c>
    </row>
    <row r="15" spans="1:20" s="352" customFormat="1" ht="16.5" customHeight="1">
      <c r="A15" s="243">
        <v>9</v>
      </c>
      <c r="B15" s="244" t="s">
        <v>27</v>
      </c>
      <c r="C15" s="245">
        <f t="shared" si="0"/>
        <v>8216</v>
      </c>
      <c r="D15" s="246">
        <f>D38+D58</f>
        <v>631646.5</v>
      </c>
      <c r="E15" s="245">
        <f t="shared" si="0"/>
        <v>39137</v>
      </c>
      <c r="F15" s="247">
        <f t="shared" si="0"/>
        <v>0</v>
      </c>
      <c r="G15" s="247">
        <f t="shared" si="0"/>
        <v>35083</v>
      </c>
      <c r="H15" s="403">
        <f t="shared" si="0"/>
        <v>4</v>
      </c>
      <c r="I15" s="385">
        <f t="shared" si="0"/>
        <v>2342</v>
      </c>
      <c r="J15" s="385">
        <f t="shared" si="0"/>
        <v>0</v>
      </c>
      <c r="K15" s="385">
        <f t="shared" si="0"/>
        <v>0</v>
      </c>
      <c r="L15" s="386">
        <f t="shared" si="4"/>
        <v>4710</v>
      </c>
      <c r="M15" s="251">
        <f>M38+M58</f>
        <v>5652492.785</v>
      </c>
      <c r="N15" s="252">
        <f t="shared" si="5"/>
        <v>21052516.190000005</v>
      </c>
      <c r="O15" s="253">
        <f>(F15*10.15+G15*15.19+H15*25.98+I15*11.17+J15*5.08+K15*1.98)*6</f>
        <v>3355048.9800000004</v>
      </c>
      <c r="P15" s="253">
        <f>(D15*15.58)*6+O15</f>
        <v>62401363.80000001</v>
      </c>
      <c r="Q15" s="265">
        <f t="shared" si="8"/>
        <v>65756412.780000016</v>
      </c>
      <c r="R15" s="387">
        <f t="shared" si="2"/>
        <v>8003.458225413829</v>
      </c>
      <c r="S15" s="388">
        <f t="shared" si="3"/>
        <v>76.8800511197663</v>
      </c>
      <c r="T15" s="244">
        <f t="shared" si="6"/>
        <v>43</v>
      </c>
    </row>
    <row r="16" spans="1:20" s="352" customFormat="1" ht="16.5" customHeight="1">
      <c r="A16" s="243">
        <v>10</v>
      </c>
      <c r="B16" s="244" t="s">
        <v>28</v>
      </c>
      <c r="C16" s="245">
        <f t="shared" si="0"/>
        <v>4262</v>
      </c>
      <c r="D16" s="246">
        <f t="shared" si="0"/>
        <v>439202.5</v>
      </c>
      <c r="E16" s="245">
        <f t="shared" si="0"/>
        <v>18982</v>
      </c>
      <c r="F16" s="247">
        <f t="shared" si="0"/>
        <v>0</v>
      </c>
      <c r="G16" s="247">
        <f t="shared" si="0"/>
        <v>10676</v>
      </c>
      <c r="H16" s="403">
        <f t="shared" si="0"/>
        <v>6400</v>
      </c>
      <c r="I16" s="385">
        <f t="shared" si="0"/>
        <v>586</v>
      </c>
      <c r="J16" s="385">
        <f t="shared" si="0"/>
        <v>9</v>
      </c>
      <c r="K16" s="385">
        <f t="shared" si="0"/>
        <v>3</v>
      </c>
      <c r="L16" s="386">
        <f t="shared" si="4"/>
        <v>3043</v>
      </c>
      <c r="M16" s="251">
        <f t="shared" si="5"/>
        <v>2683645.819</v>
      </c>
      <c r="N16" s="252">
        <f t="shared" si="5"/>
        <v>9941423.64</v>
      </c>
      <c r="O16" s="407">
        <f t="shared" si="1"/>
        <v>2010226.3199999998</v>
      </c>
      <c r="P16" s="407">
        <f>(D16*15.58)*6+O16</f>
        <v>43066876.02</v>
      </c>
      <c r="Q16" s="246">
        <f t="shared" si="8"/>
        <v>45077102.34</v>
      </c>
      <c r="R16" s="413">
        <f t="shared" si="2"/>
        <v>10576.513923040828</v>
      </c>
      <c r="S16" s="405">
        <f t="shared" si="3"/>
        <v>103.05079774753636</v>
      </c>
      <c r="T16" s="244">
        <f t="shared" si="6"/>
        <v>133</v>
      </c>
    </row>
    <row r="17" spans="1:20" s="352" customFormat="1" ht="16.5" customHeight="1">
      <c r="A17" s="243">
        <v>11</v>
      </c>
      <c r="B17" s="244" t="s">
        <v>29</v>
      </c>
      <c r="C17" s="245">
        <f t="shared" si="0"/>
        <v>23210</v>
      </c>
      <c r="D17" s="246">
        <f t="shared" si="0"/>
        <v>2385556.108</v>
      </c>
      <c r="E17" s="245">
        <f t="shared" si="0"/>
        <v>102839</v>
      </c>
      <c r="F17" s="247">
        <f t="shared" si="0"/>
        <v>4</v>
      </c>
      <c r="G17" s="247">
        <f t="shared" si="0"/>
        <v>100917</v>
      </c>
      <c r="H17" s="403">
        <f t="shared" si="0"/>
        <v>248</v>
      </c>
      <c r="I17" s="385">
        <f t="shared" si="0"/>
        <v>2</v>
      </c>
      <c r="J17" s="385">
        <f t="shared" si="0"/>
        <v>0</v>
      </c>
      <c r="K17" s="385">
        <f t="shared" si="0"/>
        <v>0</v>
      </c>
      <c r="L17" s="386">
        <f t="shared" si="4"/>
        <v>11056</v>
      </c>
      <c r="M17" s="251">
        <f t="shared" si="5"/>
        <v>27943238.807000004</v>
      </c>
      <c r="N17" s="252">
        <f t="shared" si="5"/>
        <v>104123234.65</v>
      </c>
      <c r="O17" s="253">
        <f>(F17*10.15+G17*15.19+H17*25.98+I17*11.17+J17*5.08+K17*1.98)*6</f>
        <v>9236611.260000002</v>
      </c>
      <c r="P17" s="407">
        <f>(D17*15.58)*6+O17</f>
        <v>232238396.23583996</v>
      </c>
      <c r="Q17" s="246">
        <f>O17+P17</f>
        <v>241475007.49583995</v>
      </c>
      <c r="R17" s="404">
        <f>Q17/C17</f>
        <v>10403.921046783282</v>
      </c>
      <c r="S17" s="405">
        <f t="shared" si="3"/>
        <v>102.78139198621284</v>
      </c>
      <c r="T17" s="244">
        <f t="shared" si="6"/>
        <v>0</v>
      </c>
    </row>
    <row r="18" spans="1:20" s="352" customFormat="1" ht="16.5" customHeight="1">
      <c r="A18" s="243">
        <v>12</v>
      </c>
      <c r="B18" s="244" t="s">
        <v>30</v>
      </c>
      <c r="C18" s="245">
        <f t="shared" si="0"/>
        <v>12294</v>
      </c>
      <c r="D18" s="246">
        <f t="shared" si="0"/>
        <v>1111240.24</v>
      </c>
      <c r="E18" s="245">
        <f t="shared" si="0"/>
        <v>52210</v>
      </c>
      <c r="F18" s="247">
        <f t="shared" si="0"/>
        <v>0</v>
      </c>
      <c r="G18" s="247">
        <f t="shared" si="0"/>
        <v>46496</v>
      </c>
      <c r="H18" s="403">
        <f t="shared" si="0"/>
        <v>2855</v>
      </c>
      <c r="I18" s="385">
        <f t="shared" si="0"/>
        <v>0</v>
      </c>
      <c r="J18" s="385">
        <f t="shared" si="0"/>
        <v>0</v>
      </c>
      <c r="K18" s="385">
        <f t="shared" si="0"/>
        <v>0</v>
      </c>
      <c r="L18" s="386">
        <f t="shared" si="4"/>
        <v>8130</v>
      </c>
      <c r="M18" s="251">
        <f t="shared" si="5"/>
        <v>8092428.139</v>
      </c>
      <c r="N18" s="252">
        <f t="shared" si="5"/>
        <v>30139614.78</v>
      </c>
      <c r="O18" s="407">
        <f t="shared" si="1"/>
        <v>4682682.84</v>
      </c>
      <c r="P18" s="407">
        <f t="shared" si="7"/>
        <v>108561420.4752</v>
      </c>
      <c r="Q18" s="246">
        <f>O18+P18</f>
        <v>113244103.3152</v>
      </c>
      <c r="R18" s="410">
        <f>Q18/C18</f>
        <v>9211.331000097609</v>
      </c>
      <c r="S18" s="388">
        <f>D18/C18</f>
        <v>90.3888270701155</v>
      </c>
      <c r="T18" s="244">
        <f t="shared" si="6"/>
        <v>676</v>
      </c>
    </row>
    <row r="19" spans="1:20" s="352" customFormat="1" ht="16.5" customHeight="1">
      <c r="A19" s="243">
        <v>13</v>
      </c>
      <c r="B19" s="244" t="s">
        <v>31</v>
      </c>
      <c r="C19" s="245">
        <f t="shared" si="0"/>
        <v>24205</v>
      </c>
      <c r="D19" s="246">
        <f t="shared" si="0"/>
        <v>2599285.9799999995</v>
      </c>
      <c r="E19" s="245">
        <f t="shared" si="0"/>
        <v>119880</v>
      </c>
      <c r="F19" s="247">
        <f t="shared" si="0"/>
        <v>606</v>
      </c>
      <c r="G19" s="247">
        <f t="shared" si="0"/>
        <v>111690</v>
      </c>
      <c r="H19" s="403">
        <f t="shared" si="0"/>
        <v>3682</v>
      </c>
      <c r="I19" s="385">
        <f t="shared" si="0"/>
        <v>26</v>
      </c>
      <c r="J19" s="385">
        <f t="shared" si="0"/>
        <v>0</v>
      </c>
      <c r="K19" s="385">
        <f t="shared" si="0"/>
        <v>0</v>
      </c>
      <c r="L19" s="386">
        <f>L62</f>
        <v>14149</v>
      </c>
      <c r="M19" s="252">
        <f t="shared" si="5"/>
        <v>20934768.349</v>
      </c>
      <c r="N19" s="252">
        <f>N42+N62</f>
        <v>78248415.75</v>
      </c>
      <c r="O19" s="253">
        <f t="shared" si="1"/>
        <v>10792024.68</v>
      </c>
      <c r="P19" s="253">
        <f>(D19*15.58)*6+O19</f>
        <v>253773278.09039998</v>
      </c>
      <c r="Q19" s="265">
        <f>O19+P19</f>
        <v>264565302.7704</v>
      </c>
      <c r="R19" s="404">
        <f t="shared" si="2"/>
        <v>10930.192223524065</v>
      </c>
      <c r="S19" s="405">
        <f t="shared" si="3"/>
        <v>107.38632431315841</v>
      </c>
      <c r="T19" s="244">
        <f t="shared" si="6"/>
        <v>258</v>
      </c>
    </row>
    <row r="20" spans="1:20" s="352" customFormat="1" ht="16.5" customHeight="1">
      <c r="A20" s="243">
        <v>14</v>
      </c>
      <c r="B20" s="244" t="s">
        <v>32</v>
      </c>
      <c r="C20" s="245">
        <f t="shared" si="0"/>
        <v>4814</v>
      </c>
      <c r="D20" s="246">
        <f t="shared" si="0"/>
        <v>539455.1</v>
      </c>
      <c r="E20" s="245">
        <f t="shared" si="0"/>
        <v>21897</v>
      </c>
      <c r="F20" s="247">
        <f t="shared" si="0"/>
        <v>0</v>
      </c>
      <c r="G20" s="247">
        <f t="shared" si="0"/>
        <v>21275</v>
      </c>
      <c r="H20" s="403">
        <f t="shared" si="0"/>
        <v>236</v>
      </c>
      <c r="I20" s="385">
        <f t="shared" si="0"/>
        <v>0</v>
      </c>
      <c r="J20" s="385">
        <f t="shared" si="0"/>
        <v>0</v>
      </c>
      <c r="K20" s="385">
        <f t="shared" si="0"/>
        <v>0</v>
      </c>
      <c r="L20" s="386">
        <f t="shared" si="4"/>
        <v>4603</v>
      </c>
      <c r="M20" s="251">
        <f t="shared" si="5"/>
        <v>3066306.983</v>
      </c>
      <c r="N20" s="252">
        <f t="shared" si="5"/>
        <v>11420313.29</v>
      </c>
      <c r="O20" s="253">
        <f t="shared" si="1"/>
        <v>1975791.1800000002</v>
      </c>
      <c r="P20" s="407">
        <f t="shared" si="7"/>
        <v>52404053.928</v>
      </c>
      <c r="Q20" s="246">
        <f>O20+P20</f>
        <v>54379845.108</v>
      </c>
      <c r="R20" s="410">
        <f t="shared" si="2"/>
        <v>11296.18718487744</v>
      </c>
      <c r="S20" s="388">
        <f t="shared" si="3"/>
        <v>112.05963855421686</v>
      </c>
      <c r="T20" s="244">
        <f t="shared" si="6"/>
        <v>0</v>
      </c>
    </row>
    <row r="21" spans="1:20" s="352" customFormat="1" ht="16.5" customHeight="1">
      <c r="A21" s="243">
        <v>15</v>
      </c>
      <c r="B21" s="244" t="s">
        <v>33</v>
      </c>
      <c r="C21" s="245">
        <f t="shared" si="0"/>
        <v>2375</v>
      </c>
      <c r="D21" s="265">
        <f t="shared" si="0"/>
        <v>221537.67699999994</v>
      </c>
      <c r="E21" s="245">
        <f t="shared" si="0"/>
        <v>10593</v>
      </c>
      <c r="F21" s="247">
        <f t="shared" si="0"/>
        <v>15</v>
      </c>
      <c r="G21" s="247">
        <f t="shared" si="0"/>
        <v>9063</v>
      </c>
      <c r="H21" s="403">
        <f t="shared" si="0"/>
        <v>739</v>
      </c>
      <c r="I21" s="385">
        <f t="shared" si="0"/>
        <v>213</v>
      </c>
      <c r="J21" s="385">
        <f t="shared" si="0"/>
        <v>0</v>
      </c>
      <c r="K21" s="385">
        <f t="shared" si="0"/>
        <v>47</v>
      </c>
      <c r="L21" s="386">
        <f t="shared" si="4"/>
        <v>2036</v>
      </c>
      <c r="M21" s="251">
        <f t="shared" si="5"/>
        <v>1342308.4309999999</v>
      </c>
      <c r="N21" s="252">
        <f t="shared" si="5"/>
        <v>5012274.9399999995</v>
      </c>
      <c r="O21" s="253">
        <f>(F21*10.15+G21*15.19+H21*25.98+I21*11.17+J21*5.08+K21*1.98)*6</f>
        <v>956944.26</v>
      </c>
      <c r="P21" s="253">
        <f t="shared" si="7"/>
        <v>21666286.305959996</v>
      </c>
      <c r="Q21" s="265">
        <f>O21+P21</f>
        <v>22623230.565959997</v>
      </c>
      <c r="R21" s="410">
        <f t="shared" si="2"/>
        <v>9525.570764614737</v>
      </c>
      <c r="S21" s="388">
        <f t="shared" si="3"/>
        <v>93.27902189473681</v>
      </c>
      <c r="T21" s="244">
        <f t="shared" si="6"/>
        <v>0</v>
      </c>
    </row>
    <row r="22" spans="1:20" s="352" customFormat="1" ht="16.5" customHeight="1">
      <c r="A22" s="61"/>
      <c r="B22" s="62" t="s">
        <v>34</v>
      </c>
      <c r="C22" s="348">
        <f>SUM(C7:C21)</f>
        <v>284038</v>
      </c>
      <c r="D22" s="349">
        <f aca="true" t="shared" si="9" ref="D22:Q22">SUM(D7:D21)</f>
        <v>25501328.859</v>
      </c>
      <c r="E22" s="348">
        <f t="shared" si="9"/>
        <v>1139760</v>
      </c>
      <c r="F22" s="348">
        <f t="shared" si="9"/>
        <v>892</v>
      </c>
      <c r="G22" s="348">
        <f t="shared" si="9"/>
        <v>978770</v>
      </c>
      <c r="H22" s="348">
        <f t="shared" si="9"/>
        <v>122374</v>
      </c>
      <c r="I22" s="348">
        <f t="shared" si="9"/>
        <v>8989</v>
      </c>
      <c r="J22" s="348">
        <f t="shared" si="9"/>
        <v>10</v>
      </c>
      <c r="K22" s="348">
        <f t="shared" si="9"/>
        <v>165</v>
      </c>
      <c r="L22" s="348">
        <f>SUM(L7:L21)</f>
        <v>150939</v>
      </c>
      <c r="M22" s="350">
        <f>SUM(M7:M21)</f>
        <v>199861102.601</v>
      </c>
      <c r="N22" s="349">
        <f>SUM(N7:N21)</f>
        <v>744611137.67</v>
      </c>
      <c r="O22" s="351">
        <f t="shared" si="9"/>
        <v>108939787.50000001</v>
      </c>
      <c r="P22" s="351">
        <f t="shared" si="9"/>
        <v>2481520413.2946005</v>
      </c>
      <c r="Q22" s="351">
        <f t="shared" si="9"/>
        <v>2590460200.7945995</v>
      </c>
      <c r="R22" s="349">
        <f t="shared" si="2"/>
        <v>9120.118437654819</v>
      </c>
      <c r="S22" s="349">
        <f t="shared" si="3"/>
        <v>89.7813984713313</v>
      </c>
      <c r="T22" s="61">
        <f>SUM(T7:T21)</f>
        <v>10507</v>
      </c>
    </row>
    <row r="23" spans="1:20" s="352" customFormat="1" ht="16.5" customHeight="1">
      <c r="A23" s="472"/>
      <c r="B23" s="473"/>
      <c r="C23" s="474"/>
      <c r="D23" s="475"/>
      <c r="E23" s="474"/>
      <c r="F23" s="474"/>
      <c r="G23" s="474"/>
      <c r="H23" s="474"/>
      <c r="I23" s="474"/>
      <c r="J23" s="474"/>
      <c r="K23" s="474"/>
      <c r="L23" s="474"/>
      <c r="M23" s="474"/>
      <c r="N23" s="476"/>
      <c r="O23" s="475"/>
      <c r="P23" s="477"/>
      <c r="Q23" s="477"/>
      <c r="R23" s="477"/>
      <c r="S23" s="475"/>
      <c r="T23" s="472"/>
    </row>
    <row r="24" spans="1:22" s="352" customFormat="1" ht="16.5" customHeight="1">
      <c r="A24" s="472"/>
      <c r="B24" s="473"/>
      <c r="C24" s="474"/>
      <c r="D24" s="475"/>
      <c r="E24" s="474"/>
      <c r="F24" s="474"/>
      <c r="G24" s="474"/>
      <c r="H24" s="474"/>
      <c r="I24" s="474"/>
      <c r="J24" s="474"/>
      <c r="K24" s="474"/>
      <c r="L24" s="474"/>
      <c r="M24" s="474"/>
      <c r="N24" s="476"/>
      <c r="O24" s="475"/>
      <c r="P24" s="477"/>
      <c r="Q24" s="477"/>
      <c r="R24" s="477"/>
      <c r="S24" s="475"/>
      <c r="T24" s="472"/>
      <c r="V24" s="367"/>
    </row>
    <row r="25" spans="1:20" s="11" customFormat="1" ht="16.5" customHeight="1">
      <c r="A25" s="67"/>
      <c r="B25" s="6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1" s="11" customFormat="1" ht="18">
      <c r="B26" s="353" t="s">
        <v>43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6"/>
    </row>
    <row r="27" spans="1:20" s="11" customFormat="1" ht="27.75" customHeight="1">
      <c r="A27" s="695" t="s">
        <v>1</v>
      </c>
      <c r="B27" s="683" t="s">
        <v>2</v>
      </c>
      <c r="C27" s="681" t="s">
        <v>3</v>
      </c>
      <c r="D27" s="696" t="s">
        <v>4</v>
      </c>
      <c r="E27" s="357"/>
      <c r="F27" s="683" t="s">
        <v>5</v>
      </c>
      <c r="G27" s="683"/>
      <c r="H27" s="683"/>
      <c r="I27" s="687" t="s">
        <v>6</v>
      </c>
      <c r="J27" s="687" t="s">
        <v>7</v>
      </c>
      <c r="K27" s="687" t="s">
        <v>8</v>
      </c>
      <c r="L27" s="688"/>
      <c r="M27" s="689"/>
      <c r="N27" s="690"/>
      <c r="O27" s="697" t="s">
        <v>35</v>
      </c>
      <c r="P27" s="697"/>
      <c r="Q27" s="683" t="s">
        <v>10</v>
      </c>
      <c r="R27" s="681" t="s">
        <v>38</v>
      </c>
      <c r="S27" s="683" t="s">
        <v>11</v>
      </c>
      <c r="T27" s="679" t="s">
        <v>81</v>
      </c>
    </row>
    <row r="28" spans="1:20" s="11" customFormat="1" ht="24.75">
      <c r="A28" s="695"/>
      <c r="B28" s="683"/>
      <c r="C28" s="682"/>
      <c r="D28" s="696"/>
      <c r="E28" s="357" t="s">
        <v>36</v>
      </c>
      <c r="F28" s="357" t="s">
        <v>12</v>
      </c>
      <c r="G28" s="357" t="s">
        <v>13</v>
      </c>
      <c r="H28" s="357" t="s">
        <v>14</v>
      </c>
      <c r="I28" s="687"/>
      <c r="J28" s="687"/>
      <c r="K28" s="687"/>
      <c r="L28" s="358" t="s">
        <v>15</v>
      </c>
      <c r="M28" s="359" t="s">
        <v>16</v>
      </c>
      <c r="N28" s="359" t="s">
        <v>37</v>
      </c>
      <c r="O28" s="357" t="s">
        <v>17</v>
      </c>
      <c r="P28" s="357" t="s">
        <v>18</v>
      </c>
      <c r="Q28" s="683"/>
      <c r="R28" s="682"/>
      <c r="S28" s="683"/>
      <c r="T28" s="680"/>
    </row>
    <row r="29" spans="1:20" s="363" customFormat="1" ht="15">
      <c r="A29" s="360">
        <v>1</v>
      </c>
      <c r="B29" s="360">
        <v>2</v>
      </c>
      <c r="C29" s="360">
        <v>3</v>
      </c>
      <c r="D29" s="361">
        <v>4</v>
      </c>
      <c r="E29" s="361">
        <v>5</v>
      </c>
      <c r="F29" s="361">
        <v>6</v>
      </c>
      <c r="G29" s="361">
        <v>7</v>
      </c>
      <c r="H29" s="361">
        <v>8</v>
      </c>
      <c r="I29" s="361">
        <v>9</v>
      </c>
      <c r="J29" s="361">
        <v>10</v>
      </c>
      <c r="K29" s="361">
        <v>11</v>
      </c>
      <c r="L29" s="361">
        <v>12</v>
      </c>
      <c r="M29" s="361">
        <v>13</v>
      </c>
      <c r="N29" s="362"/>
      <c r="O29" s="360">
        <v>14</v>
      </c>
      <c r="P29" s="360">
        <v>15</v>
      </c>
      <c r="Q29" s="360">
        <v>16</v>
      </c>
      <c r="R29" s="360">
        <v>17</v>
      </c>
      <c r="S29" s="360">
        <v>18</v>
      </c>
      <c r="T29" s="276">
        <v>19</v>
      </c>
    </row>
    <row r="30" spans="1:20" s="352" customFormat="1" ht="14.25">
      <c r="A30" s="17">
        <v>1</v>
      </c>
      <c r="B30" s="18" t="s">
        <v>19</v>
      </c>
      <c r="C30" s="19">
        <v>50497</v>
      </c>
      <c r="D30" s="20">
        <v>2547450</v>
      </c>
      <c r="E30" s="19">
        <v>110781</v>
      </c>
      <c r="F30" s="21">
        <v>245</v>
      </c>
      <c r="G30" s="21">
        <v>100128</v>
      </c>
      <c r="H30" s="56">
        <v>17461</v>
      </c>
      <c r="I30" s="55">
        <v>0</v>
      </c>
      <c r="J30" s="55">
        <v>0</v>
      </c>
      <c r="K30" s="55">
        <v>0</v>
      </c>
      <c r="L30" s="339"/>
      <c r="M30" s="241">
        <v>8558490.718</v>
      </c>
      <c r="N30" s="242">
        <v>31874595.63</v>
      </c>
      <c r="O30" s="25">
        <f>(F30*10.15+G30*15.19+H30*25.98+I30*11.17+J30*5.08+K30*1.98)*6</f>
        <v>11862407.100000001</v>
      </c>
      <c r="P30" s="26">
        <f>(D30*15.58)*6+O30</f>
        <v>249998033.1</v>
      </c>
      <c r="Q30" s="20">
        <f aca="true" t="shared" si="10" ref="Q30:Q44">O30+P30</f>
        <v>261860440.2</v>
      </c>
      <c r="R30" s="340">
        <f aca="true" t="shared" si="11" ref="R30:R45">Q30/C30</f>
        <v>5185.663310691724</v>
      </c>
      <c r="S30" s="341">
        <f aca="true" t="shared" si="12" ref="S30:S45">D30/C30</f>
        <v>50.44755133968354</v>
      </c>
      <c r="T30" s="244"/>
    </row>
    <row r="31" spans="1:20" s="352" customFormat="1" ht="15">
      <c r="A31" s="243">
        <v>2</v>
      </c>
      <c r="B31" s="244" t="s">
        <v>20</v>
      </c>
      <c r="C31" s="245">
        <v>5154</v>
      </c>
      <c r="D31" s="246">
        <v>236834.921</v>
      </c>
      <c r="E31" s="245">
        <v>13444</v>
      </c>
      <c r="F31" s="247">
        <v>1</v>
      </c>
      <c r="G31" s="247">
        <v>10454</v>
      </c>
      <c r="H31" s="403">
        <v>404</v>
      </c>
      <c r="I31" s="403">
        <v>0</v>
      </c>
      <c r="J31" s="403">
        <v>0</v>
      </c>
      <c r="K31" s="403">
        <v>0</v>
      </c>
      <c r="L31" s="386"/>
      <c r="M31" s="261">
        <v>2525515.56</v>
      </c>
      <c r="N31" s="262">
        <v>9404961.23</v>
      </c>
      <c r="O31" s="253">
        <f aca="true" t="shared" si="13" ref="O31:O44">(F31*10.15+G31*15.19+H31*25.98+I31*11.17+J31*5.08+K31*1.98)*6</f>
        <v>1015813.9800000001</v>
      </c>
      <c r="P31" s="415">
        <v>11871546.45</v>
      </c>
      <c r="Q31" s="265">
        <v>12887360.43</v>
      </c>
      <c r="R31" s="404">
        <f t="shared" si="11"/>
        <v>2500.457980209546</v>
      </c>
      <c r="S31" s="405">
        <f t="shared" si="12"/>
        <v>45.9516726814125</v>
      </c>
      <c r="T31" s="244">
        <v>2152</v>
      </c>
    </row>
    <row r="32" spans="1:20" s="352" customFormat="1" ht="14.25">
      <c r="A32" s="243">
        <v>3</v>
      </c>
      <c r="B32" s="244" t="s">
        <v>21</v>
      </c>
      <c r="C32" s="385">
        <v>5053</v>
      </c>
      <c r="D32" s="414">
        <v>396903.62</v>
      </c>
      <c r="E32" s="245">
        <v>25634</v>
      </c>
      <c r="F32" s="247"/>
      <c r="G32" s="403">
        <v>20086</v>
      </c>
      <c r="H32" s="403">
        <v>889</v>
      </c>
      <c r="I32" s="403">
        <v>270</v>
      </c>
      <c r="J32" s="403">
        <v>1</v>
      </c>
      <c r="K32" s="403"/>
      <c r="L32" s="386"/>
      <c r="M32" s="261">
        <v>4026114.252</v>
      </c>
      <c r="N32" s="262">
        <v>14995063.56</v>
      </c>
      <c r="O32" s="253">
        <f>(F32*10.15+G32*15.19+H32*25.98+I32*11.17+J32*5.08+K32*1.98)*6</f>
        <v>1987341.2399999998</v>
      </c>
      <c r="P32" s="407">
        <f aca="true" t="shared" si="14" ref="P32:P41">(D32*15.58)*6+O32</f>
        <v>39089891.637600005</v>
      </c>
      <c r="Q32" s="246">
        <f t="shared" si="10"/>
        <v>41077232.87760001</v>
      </c>
      <c r="R32" s="404">
        <f t="shared" si="11"/>
        <v>8129.276247298636</v>
      </c>
      <c r="S32" s="405">
        <f t="shared" si="12"/>
        <v>78.54811399168811</v>
      </c>
      <c r="T32" s="244"/>
    </row>
    <row r="33" spans="1:20" s="352" customFormat="1" ht="14.25">
      <c r="A33" s="243">
        <v>4</v>
      </c>
      <c r="B33" s="244" t="s">
        <v>22</v>
      </c>
      <c r="C33" s="245">
        <v>10001</v>
      </c>
      <c r="D33" s="246">
        <v>673247.2899999999</v>
      </c>
      <c r="E33" s="245">
        <v>43569</v>
      </c>
      <c r="F33" s="247"/>
      <c r="G33" s="247">
        <v>38083</v>
      </c>
      <c r="H33" s="403">
        <v>2127</v>
      </c>
      <c r="I33" s="403">
        <v>619</v>
      </c>
      <c r="J33" s="403"/>
      <c r="K33" s="416"/>
      <c r="L33" s="386"/>
      <c r="M33" s="261">
        <v>9185856.747</v>
      </c>
      <c r="N33" s="262">
        <v>34208992.12</v>
      </c>
      <c r="O33" s="253">
        <f>(F33*10.15+G33*15.19+H33*25.98+I33*11.17+J33*5.08+K33*1.98)*6</f>
        <v>3843926.76</v>
      </c>
      <c r="P33" s="407">
        <f t="shared" si="14"/>
        <v>66779083.429199986</v>
      </c>
      <c r="Q33" s="246">
        <f t="shared" si="10"/>
        <v>70623010.18919998</v>
      </c>
      <c r="R33" s="404">
        <f t="shared" si="11"/>
        <v>7061.594859434055</v>
      </c>
      <c r="S33" s="405">
        <f t="shared" si="12"/>
        <v>67.31799720027996</v>
      </c>
      <c r="T33" s="244"/>
    </row>
    <row r="34" spans="1:20" s="352" customFormat="1" ht="14.25">
      <c r="A34" s="243">
        <v>5</v>
      </c>
      <c r="B34" s="244" t="s">
        <v>23</v>
      </c>
      <c r="C34" s="245">
        <v>14955</v>
      </c>
      <c r="D34" s="246">
        <v>964939.96</v>
      </c>
      <c r="E34" s="245">
        <v>61390</v>
      </c>
      <c r="F34" s="247"/>
      <c r="G34" s="247">
        <v>55898</v>
      </c>
      <c r="H34" s="403">
        <v>666</v>
      </c>
      <c r="I34" s="243"/>
      <c r="J34" s="243"/>
      <c r="K34" s="243"/>
      <c r="L34" s="386"/>
      <c r="M34" s="417">
        <v>14036761.384999998</v>
      </c>
      <c r="N34" s="418">
        <v>52329834.76</v>
      </c>
      <c r="O34" s="253">
        <f>(F34*10.15+G34*15.19+H34*25.98+I34*11.17+J34*5.08+K34*1.98)*6</f>
        <v>5198359.800000001</v>
      </c>
      <c r="P34" s="253">
        <f t="shared" si="14"/>
        <v>95400947.26079999</v>
      </c>
      <c r="Q34" s="265">
        <f t="shared" si="10"/>
        <v>100599307.06079999</v>
      </c>
      <c r="R34" s="410">
        <f t="shared" si="11"/>
        <v>6726.800873340019</v>
      </c>
      <c r="S34" s="405">
        <f t="shared" si="12"/>
        <v>64.52289936476095</v>
      </c>
      <c r="T34" s="244">
        <v>1767</v>
      </c>
    </row>
    <row r="35" spans="1:20" s="352" customFormat="1" ht="14.25">
      <c r="A35" s="243">
        <v>6</v>
      </c>
      <c r="B35" s="244" t="s">
        <v>24</v>
      </c>
      <c r="C35" s="245">
        <v>9055</v>
      </c>
      <c r="D35" s="246">
        <v>661734.43</v>
      </c>
      <c r="E35" s="245">
        <v>44981</v>
      </c>
      <c r="F35" s="416">
        <v>4</v>
      </c>
      <c r="G35" s="247">
        <v>39066</v>
      </c>
      <c r="H35" s="403"/>
      <c r="I35" s="403"/>
      <c r="J35" s="403"/>
      <c r="K35" s="403"/>
      <c r="L35" s="386"/>
      <c r="M35" s="419">
        <v>15743496.853</v>
      </c>
      <c r="N35" s="420">
        <v>58633851.01</v>
      </c>
      <c r="O35" s="253">
        <f t="shared" si="13"/>
        <v>3560718.84</v>
      </c>
      <c r="P35" s="253">
        <f t="shared" si="14"/>
        <v>65419653.35640001</v>
      </c>
      <c r="Q35" s="265">
        <f t="shared" si="10"/>
        <v>68980372.19640002</v>
      </c>
      <c r="R35" s="410">
        <f t="shared" si="11"/>
        <v>7617.931772103811</v>
      </c>
      <c r="S35" s="388">
        <f t="shared" si="12"/>
        <v>73.0794511319713</v>
      </c>
      <c r="T35" s="244"/>
    </row>
    <row r="36" spans="1:20" s="352" customFormat="1" ht="14.25">
      <c r="A36" s="243">
        <v>7</v>
      </c>
      <c r="B36" s="244" t="s">
        <v>25</v>
      </c>
      <c r="C36" s="245">
        <v>3718</v>
      </c>
      <c r="D36" s="259">
        <v>258190.79</v>
      </c>
      <c r="E36" s="247">
        <v>15635</v>
      </c>
      <c r="F36" s="403">
        <v>2</v>
      </c>
      <c r="G36" s="403">
        <v>9957</v>
      </c>
      <c r="H36" s="403">
        <v>2622</v>
      </c>
      <c r="I36" s="403">
        <v>218</v>
      </c>
      <c r="J36" s="403"/>
      <c r="K36" s="403"/>
      <c r="L36" s="421"/>
      <c r="M36" s="261">
        <v>2497321.922</v>
      </c>
      <c r="N36" s="262">
        <v>9300238.94</v>
      </c>
      <c r="O36" s="253">
        <f t="shared" si="13"/>
        <v>1330930.4999999998</v>
      </c>
      <c r="P36" s="253">
        <f t="shared" si="14"/>
        <v>25466605.5492</v>
      </c>
      <c r="Q36" s="265">
        <f t="shared" si="10"/>
        <v>26797536.0492</v>
      </c>
      <c r="R36" s="410">
        <f t="shared" si="11"/>
        <v>7207.513730285099</v>
      </c>
      <c r="S36" s="388">
        <f t="shared" si="12"/>
        <v>69.44346153846153</v>
      </c>
      <c r="T36" s="244">
        <v>871</v>
      </c>
    </row>
    <row r="37" spans="1:20" s="352" customFormat="1" ht="14.25">
      <c r="A37" s="243">
        <v>8</v>
      </c>
      <c r="B37" s="244" t="s">
        <v>26</v>
      </c>
      <c r="C37" s="245">
        <v>3017</v>
      </c>
      <c r="D37" s="246">
        <v>135550.38</v>
      </c>
      <c r="E37" s="245">
        <v>9488</v>
      </c>
      <c r="F37" s="247"/>
      <c r="G37" s="247">
        <v>6851</v>
      </c>
      <c r="H37" s="403">
        <v>1219</v>
      </c>
      <c r="I37" s="403">
        <v>179</v>
      </c>
      <c r="J37" s="403"/>
      <c r="K37" s="403">
        <v>7</v>
      </c>
      <c r="L37" s="386"/>
      <c r="M37" s="261">
        <v>1271695.081</v>
      </c>
      <c r="N37" s="262">
        <v>4744765.9</v>
      </c>
      <c r="O37" s="253">
        <f t="shared" si="13"/>
        <v>826497.5999999999</v>
      </c>
      <c r="P37" s="253">
        <f t="shared" si="14"/>
        <v>13497747.1224</v>
      </c>
      <c r="Q37" s="265">
        <f t="shared" si="10"/>
        <v>14324244.7224</v>
      </c>
      <c r="R37" s="411">
        <f t="shared" si="11"/>
        <v>4747.843792641697</v>
      </c>
      <c r="S37" s="412">
        <f t="shared" si="12"/>
        <v>44.92886310904873</v>
      </c>
      <c r="T37" s="244">
        <v>585</v>
      </c>
    </row>
    <row r="38" spans="1:20" s="352" customFormat="1" ht="14.25">
      <c r="A38" s="243">
        <v>9</v>
      </c>
      <c r="B38" s="244" t="s">
        <v>27</v>
      </c>
      <c r="C38" s="245">
        <v>3506</v>
      </c>
      <c r="D38" s="246">
        <v>200102</v>
      </c>
      <c r="E38" s="245">
        <v>15847</v>
      </c>
      <c r="F38" s="247">
        <v>0</v>
      </c>
      <c r="G38" s="247">
        <v>11838</v>
      </c>
      <c r="H38" s="385">
        <v>0</v>
      </c>
      <c r="I38" s="385">
        <v>622</v>
      </c>
      <c r="J38" s="385"/>
      <c r="K38" s="385"/>
      <c r="L38" s="386"/>
      <c r="M38" s="261">
        <v>2183274.661</v>
      </c>
      <c r="N38" s="262">
        <v>8128920.790000002</v>
      </c>
      <c r="O38" s="253">
        <f>(F38*10.15+G38*15.19+H38*25.98+I38*11.17+J38*5.08+K38*1.98)*6</f>
        <v>1120601.76</v>
      </c>
      <c r="P38" s="253">
        <f t="shared" si="14"/>
        <v>19826136.720000003</v>
      </c>
      <c r="Q38" s="265">
        <f t="shared" si="10"/>
        <v>20946738.480000004</v>
      </c>
      <c r="R38" s="387">
        <f t="shared" si="11"/>
        <v>5974.540353679408</v>
      </c>
      <c r="S38" s="388">
        <f t="shared" si="12"/>
        <v>57.074158585282376</v>
      </c>
      <c r="T38" s="244">
        <v>41</v>
      </c>
    </row>
    <row r="39" spans="1:20" s="352" customFormat="1" ht="14.25">
      <c r="A39" s="243">
        <v>10</v>
      </c>
      <c r="B39" s="244" t="s">
        <v>28</v>
      </c>
      <c r="C39" s="245">
        <v>1219</v>
      </c>
      <c r="D39" s="246">
        <v>82466.5</v>
      </c>
      <c r="E39" s="245">
        <v>5055</v>
      </c>
      <c r="F39" s="247">
        <v>0</v>
      </c>
      <c r="G39" s="247">
        <v>2823</v>
      </c>
      <c r="H39" s="403">
        <v>540</v>
      </c>
      <c r="I39" s="403">
        <v>93</v>
      </c>
      <c r="J39" s="403"/>
      <c r="K39" s="403"/>
      <c r="L39" s="386"/>
      <c r="M39" s="261">
        <v>554807.047</v>
      </c>
      <c r="N39" s="262">
        <v>2066846.97</v>
      </c>
      <c r="O39" s="253">
        <f>(F39*10.15+G39*15.19+H39*25.98+I39*11.17+J39*5.08+K39*1.98)*6</f>
        <v>347696.2799999999</v>
      </c>
      <c r="P39" s="253">
        <f>(D39*15.58)*6+O39</f>
        <v>8056664.7</v>
      </c>
      <c r="Q39" s="265">
        <f t="shared" si="10"/>
        <v>8404360.98</v>
      </c>
      <c r="R39" s="411">
        <f t="shared" si="11"/>
        <v>6894.471681706317</v>
      </c>
      <c r="S39" s="412">
        <f t="shared" si="12"/>
        <v>67.65094339622641</v>
      </c>
      <c r="T39" s="244">
        <v>66</v>
      </c>
    </row>
    <row r="40" spans="1:20" s="352" customFormat="1" ht="14.25">
      <c r="A40" s="243">
        <v>11</v>
      </c>
      <c r="B40" s="244" t="s">
        <v>29</v>
      </c>
      <c r="C40" s="245">
        <v>12154</v>
      </c>
      <c r="D40" s="414">
        <v>902963.24</v>
      </c>
      <c r="E40" s="245">
        <v>50872</v>
      </c>
      <c r="F40" s="247">
        <v>0</v>
      </c>
      <c r="G40" s="247">
        <v>49307</v>
      </c>
      <c r="H40" s="403">
        <v>71</v>
      </c>
      <c r="I40" s="403">
        <v>0</v>
      </c>
      <c r="J40" s="403">
        <v>0</v>
      </c>
      <c r="K40" s="403">
        <v>0</v>
      </c>
      <c r="L40" s="386"/>
      <c r="M40" s="261">
        <v>17277124.109</v>
      </c>
      <c r="N40" s="262">
        <v>64407629.75000001</v>
      </c>
      <c r="O40" s="253">
        <f>(F40*10.15+G40*15.19+H40*25.98+I40*11.17+J40*5.08+K40*1.98)*6</f>
        <v>4504907.459999999</v>
      </c>
      <c r="P40" s="407">
        <f t="shared" si="14"/>
        <v>88913911.1352</v>
      </c>
      <c r="Q40" s="246">
        <f t="shared" si="10"/>
        <v>93418818.59519999</v>
      </c>
      <c r="R40" s="404">
        <f t="shared" si="11"/>
        <v>7686.261197564587</v>
      </c>
      <c r="S40" s="405">
        <f t="shared" si="12"/>
        <v>74.29350337337502</v>
      </c>
      <c r="T40" s="244"/>
    </row>
    <row r="41" spans="1:20" s="352" customFormat="1" ht="14.25">
      <c r="A41" s="243">
        <v>12</v>
      </c>
      <c r="B41" s="244" t="s">
        <v>30</v>
      </c>
      <c r="C41" s="385">
        <v>4164</v>
      </c>
      <c r="D41" s="414">
        <v>273894.52</v>
      </c>
      <c r="E41" s="245">
        <v>18469</v>
      </c>
      <c r="F41" s="247"/>
      <c r="G41" s="403">
        <v>15523</v>
      </c>
      <c r="H41" s="403">
        <v>237</v>
      </c>
      <c r="I41" s="403"/>
      <c r="J41" s="403"/>
      <c r="K41" s="403"/>
      <c r="L41" s="386"/>
      <c r="M41" s="261">
        <v>2720742.407</v>
      </c>
      <c r="N41" s="262">
        <v>10132637.21</v>
      </c>
      <c r="O41" s="253">
        <f>(F41*10.15+G41*15.19+H41*25.98+I41*11.17+J41*5.08+K41*1.98)*6</f>
        <v>1451709.78</v>
      </c>
      <c r="P41" s="407">
        <f t="shared" si="14"/>
        <v>27055369.509600002</v>
      </c>
      <c r="Q41" s="246">
        <f t="shared" si="10"/>
        <v>28507079.289600004</v>
      </c>
      <c r="R41" s="410">
        <f t="shared" si="11"/>
        <v>6846.080521037465</v>
      </c>
      <c r="S41" s="388">
        <f t="shared" si="12"/>
        <v>65.7767819404419</v>
      </c>
      <c r="T41" s="244">
        <v>364</v>
      </c>
    </row>
    <row r="42" spans="1:20" s="352" customFormat="1" ht="14.25">
      <c r="A42" s="243">
        <v>13</v>
      </c>
      <c r="B42" s="244" t="s">
        <v>31</v>
      </c>
      <c r="C42" s="385">
        <v>10056</v>
      </c>
      <c r="D42" s="423">
        <v>769787.3699999999</v>
      </c>
      <c r="E42" s="245">
        <v>47776</v>
      </c>
      <c r="F42" s="247">
        <v>220</v>
      </c>
      <c r="G42" s="403">
        <v>43393</v>
      </c>
      <c r="H42" s="403">
        <v>617</v>
      </c>
      <c r="I42" s="403">
        <v>2</v>
      </c>
      <c r="J42" s="403"/>
      <c r="K42" s="403"/>
      <c r="L42" s="386"/>
      <c r="M42" s="424">
        <v>9821517.793</v>
      </c>
      <c r="N42" s="425">
        <v>36725289.37</v>
      </c>
      <c r="O42" s="253">
        <f t="shared" si="13"/>
        <v>4064548.0199999996</v>
      </c>
      <c r="P42" s="253">
        <f>(D42*15.58)*6+O42</f>
        <v>76024271.36759998</v>
      </c>
      <c r="Q42" s="265">
        <f>O42+P42</f>
        <v>80088819.38759997</v>
      </c>
      <c r="R42" s="413">
        <f t="shared" si="11"/>
        <v>7964.2819597852</v>
      </c>
      <c r="S42" s="426">
        <f t="shared" si="12"/>
        <v>76.55005668257755</v>
      </c>
      <c r="T42" s="244">
        <v>184</v>
      </c>
    </row>
    <row r="43" spans="1:20" s="352" customFormat="1" ht="14.25">
      <c r="A43" s="243">
        <v>14</v>
      </c>
      <c r="B43" s="244" t="s">
        <v>32</v>
      </c>
      <c r="C43" s="385">
        <v>211</v>
      </c>
      <c r="D43" s="414">
        <v>16363.53</v>
      </c>
      <c r="E43" s="245">
        <v>710</v>
      </c>
      <c r="F43" s="247"/>
      <c r="G43" s="403">
        <v>639</v>
      </c>
      <c r="H43" s="403">
        <v>11</v>
      </c>
      <c r="I43" s="403"/>
      <c r="J43" s="403"/>
      <c r="K43" s="403"/>
      <c r="L43" s="386"/>
      <c r="M43" s="261">
        <v>327275.829</v>
      </c>
      <c r="N43" s="425">
        <v>1219512.11</v>
      </c>
      <c r="O43" s="253">
        <f t="shared" si="13"/>
        <v>59953.14</v>
      </c>
      <c r="P43" s="407">
        <f>(D43*15.58)*6+O43</f>
        <v>1589615.9244</v>
      </c>
      <c r="Q43" s="427">
        <f>O43+P43</f>
        <v>1649569.0643999998</v>
      </c>
      <c r="R43" s="410">
        <f t="shared" si="11"/>
        <v>7817.862864454975</v>
      </c>
      <c r="S43" s="388">
        <f t="shared" si="12"/>
        <v>77.5522748815166</v>
      </c>
      <c r="T43" s="244"/>
    </row>
    <row r="44" spans="1:20" s="352" customFormat="1" ht="14.25">
      <c r="A44" s="243">
        <v>15</v>
      </c>
      <c r="B44" s="244" t="s">
        <v>33</v>
      </c>
      <c r="C44" s="403">
        <v>339</v>
      </c>
      <c r="D44" s="423">
        <v>20784.53</v>
      </c>
      <c r="E44" s="245">
        <v>1348</v>
      </c>
      <c r="F44" s="247"/>
      <c r="G44" s="403">
        <v>1077</v>
      </c>
      <c r="H44" s="403">
        <v>64</v>
      </c>
      <c r="I44" s="403">
        <v>12</v>
      </c>
      <c r="J44" s="403"/>
      <c r="K44" s="403">
        <v>6</v>
      </c>
      <c r="L44" s="386"/>
      <c r="M44" s="261">
        <v>86757.282</v>
      </c>
      <c r="N44" s="262">
        <v>336624.08</v>
      </c>
      <c r="O44" s="253">
        <f t="shared" si="13"/>
        <v>109009.62</v>
      </c>
      <c r="P44" s="253">
        <f>(D44*15.58)*6+O44</f>
        <v>2051947.4844</v>
      </c>
      <c r="Q44" s="265">
        <f t="shared" si="10"/>
        <v>2160957.1044</v>
      </c>
      <c r="R44" s="404">
        <f t="shared" si="11"/>
        <v>6374.504732743363</v>
      </c>
      <c r="S44" s="412">
        <f t="shared" si="12"/>
        <v>61.31129793510324</v>
      </c>
      <c r="T44" s="244"/>
    </row>
    <row r="45" spans="1:20" s="352" customFormat="1" ht="15">
      <c r="A45" s="61"/>
      <c r="B45" s="62" t="s">
        <v>34</v>
      </c>
      <c r="C45" s="348">
        <f>SUM(C30:C44)</f>
        <v>133099</v>
      </c>
      <c r="D45" s="349">
        <f aca="true" t="shared" si="15" ref="D45:L45">SUM(D30:D44)</f>
        <v>8141213.081000001</v>
      </c>
      <c r="E45" s="348">
        <f t="shared" si="15"/>
        <v>464999</v>
      </c>
      <c r="F45" s="348">
        <f t="shared" si="15"/>
        <v>472</v>
      </c>
      <c r="G45" s="348">
        <f t="shared" si="15"/>
        <v>405123</v>
      </c>
      <c r="H45" s="348">
        <f t="shared" si="15"/>
        <v>26928</v>
      </c>
      <c r="I45" s="348">
        <f t="shared" si="15"/>
        <v>2015</v>
      </c>
      <c r="J45" s="348">
        <f t="shared" si="15"/>
        <v>1</v>
      </c>
      <c r="K45" s="348">
        <f t="shared" si="15"/>
        <v>13</v>
      </c>
      <c r="L45" s="348">
        <f t="shared" si="15"/>
        <v>0</v>
      </c>
      <c r="M45" s="350">
        <f>SUM(M30:M44)</f>
        <v>90816751.646</v>
      </c>
      <c r="N45" s="349">
        <f>SUM(N30:N44)</f>
        <v>338509763.42999995</v>
      </c>
      <c r="O45" s="351">
        <f>SUM(O30:O44)</f>
        <v>41284421.88</v>
      </c>
      <c r="P45" s="351">
        <f>SUM(P30:P44)</f>
        <v>791041424.7468002</v>
      </c>
      <c r="Q45" s="351">
        <f>SUM(Q30:Q44)</f>
        <v>832325846.6268</v>
      </c>
      <c r="R45" s="349">
        <f t="shared" si="11"/>
        <v>6253.434260413676</v>
      </c>
      <c r="S45" s="349">
        <f t="shared" si="12"/>
        <v>61.16659840419538</v>
      </c>
      <c r="T45" s="61">
        <f>T30+T31+T32+T33+T34+T35+T36+T37+T38+T39+T40+T41+T42+T43+T44</f>
        <v>6030</v>
      </c>
    </row>
    <row r="46" spans="2:21" s="11" customFormat="1" ht="18">
      <c r="B46" s="366" t="s">
        <v>44</v>
      </c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13"/>
      <c r="N46" s="13"/>
      <c r="O46" s="429"/>
      <c r="P46" s="429"/>
      <c r="Q46" s="429"/>
      <c r="R46" s="429"/>
      <c r="S46" s="429"/>
      <c r="U46" s="11">
        <v>3</v>
      </c>
    </row>
    <row r="47" spans="1:20" s="11" customFormat="1" ht="30" customHeight="1">
      <c r="A47" s="695" t="s">
        <v>1</v>
      </c>
      <c r="B47" s="683" t="s">
        <v>2</v>
      </c>
      <c r="C47" s="681" t="s">
        <v>3</v>
      </c>
      <c r="D47" s="696" t="s">
        <v>4</v>
      </c>
      <c r="E47" s="357"/>
      <c r="F47" s="683" t="s">
        <v>5</v>
      </c>
      <c r="G47" s="683"/>
      <c r="H47" s="683"/>
      <c r="I47" s="687" t="s">
        <v>6</v>
      </c>
      <c r="J47" s="687" t="s">
        <v>7</v>
      </c>
      <c r="K47" s="687" t="s">
        <v>8</v>
      </c>
      <c r="L47" s="688" t="s">
        <v>9</v>
      </c>
      <c r="M47" s="689"/>
      <c r="N47" s="690"/>
      <c r="O47" s="697" t="s">
        <v>35</v>
      </c>
      <c r="P47" s="697"/>
      <c r="Q47" s="683" t="s">
        <v>10</v>
      </c>
      <c r="R47" s="681" t="s">
        <v>38</v>
      </c>
      <c r="S47" s="683" t="s">
        <v>11</v>
      </c>
      <c r="T47" s="679" t="s">
        <v>81</v>
      </c>
    </row>
    <row r="48" spans="1:20" s="11" customFormat="1" ht="25.5">
      <c r="A48" s="695"/>
      <c r="B48" s="683"/>
      <c r="C48" s="682"/>
      <c r="D48" s="696"/>
      <c r="E48" s="357" t="s">
        <v>36</v>
      </c>
      <c r="F48" s="357" t="s">
        <v>12</v>
      </c>
      <c r="G48" s="357" t="s">
        <v>13</v>
      </c>
      <c r="H48" s="357" t="s">
        <v>14</v>
      </c>
      <c r="I48" s="687"/>
      <c r="J48" s="687"/>
      <c r="K48" s="687"/>
      <c r="L48" s="358" t="s">
        <v>15</v>
      </c>
      <c r="M48" s="359" t="s">
        <v>16</v>
      </c>
      <c r="N48" s="359" t="s">
        <v>37</v>
      </c>
      <c r="O48" s="357" t="s">
        <v>17</v>
      </c>
      <c r="P48" s="357" t="s">
        <v>18</v>
      </c>
      <c r="Q48" s="683"/>
      <c r="R48" s="682"/>
      <c r="S48" s="683"/>
      <c r="T48" s="680"/>
    </row>
    <row r="49" spans="1:20" s="363" customFormat="1" ht="15">
      <c r="A49" s="360">
        <v>1</v>
      </c>
      <c r="B49" s="360">
        <v>2</v>
      </c>
      <c r="C49" s="360">
        <v>3</v>
      </c>
      <c r="D49" s="361">
        <v>4</v>
      </c>
      <c r="E49" s="361">
        <v>5</v>
      </c>
      <c r="F49" s="361">
        <v>6</v>
      </c>
      <c r="G49" s="361">
        <v>7</v>
      </c>
      <c r="H49" s="361">
        <v>8</v>
      </c>
      <c r="I49" s="361">
        <v>9</v>
      </c>
      <c r="J49" s="361">
        <v>10</v>
      </c>
      <c r="K49" s="361">
        <v>11</v>
      </c>
      <c r="L49" s="361">
        <v>12</v>
      </c>
      <c r="M49" s="361">
        <v>13</v>
      </c>
      <c r="N49" s="362"/>
      <c r="O49" s="360">
        <v>14</v>
      </c>
      <c r="P49" s="360">
        <v>15</v>
      </c>
      <c r="Q49" s="360">
        <v>16</v>
      </c>
      <c r="R49" s="360">
        <v>17</v>
      </c>
      <c r="S49" s="360">
        <v>18</v>
      </c>
      <c r="T49" s="276">
        <v>19</v>
      </c>
    </row>
    <row r="50" spans="1:20" s="342" customFormat="1" ht="14.25">
      <c r="A50" s="17">
        <v>1</v>
      </c>
      <c r="B50" s="18" t="s">
        <v>19</v>
      </c>
      <c r="C50" s="19">
        <v>27782</v>
      </c>
      <c r="D50" s="20">
        <v>3099644.84</v>
      </c>
      <c r="E50" s="19">
        <v>94123</v>
      </c>
      <c r="F50" s="21"/>
      <c r="G50" s="21">
        <v>57308</v>
      </c>
      <c r="H50" s="56">
        <v>36461</v>
      </c>
      <c r="I50" s="55"/>
      <c r="J50" s="55"/>
      <c r="K50" s="55"/>
      <c r="L50" s="339">
        <f aca="true" t="shared" si="16" ref="L50:L56">C50</f>
        <v>27782</v>
      </c>
      <c r="M50" s="241">
        <v>16975210.779999997</v>
      </c>
      <c r="N50" s="242">
        <v>63207927.63</v>
      </c>
      <c r="O50" s="25">
        <f aca="true" t="shared" si="17" ref="O50:O64">(F50*10.15+G50*15.19+H50*25.98+I50*11.17+J50*5.08+K50*1.98)*6</f>
        <v>10906591.8</v>
      </c>
      <c r="P50" s="26">
        <f>(D50*15.58)*6+O50</f>
        <v>300661391.4432</v>
      </c>
      <c r="Q50" s="20">
        <f>O50+P50</f>
        <v>311567983.2432</v>
      </c>
      <c r="R50" s="340">
        <f aca="true" t="shared" si="18" ref="R50:R65">Q50/C50</f>
        <v>11214.74275585631</v>
      </c>
      <c r="S50" s="341">
        <f aca="true" t="shared" si="19" ref="S50:S65">D50/C50</f>
        <v>111.5702555611547</v>
      </c>
      <c r="T50" s="18"/>
    </row>
    <row r="51" spans="1:20" s="352" customFormat="1" ht="15">
      <c r="A51" s="243">
        <v>2</v>
      </c>
      <c r="B51" s="244" t="s">
        <v>20</v>
      </c>
      <c r="C51" s="245">
        <v>5570</v>
      </c>
      <c r="D51" s="246">
        <v>535633.118</v>
      </c>
      <c r="E51" s="245">
        <v>21214</v>
      </c>
      <c r="F51" s="247"/>
      <c r="G51" s="247">
        <v>20117</v>
      </c>
      <c r="H51" s="403">
        <v>957</v>
      </c>
      <c r="I51" s="403">
        <v>0</v>
      </c>
      <c r="J51" s="403">
        <v>0</v>
      </c>
      <c r="K51" s="403">
        <v>0</v>
      </c>
      <c r="L51" s="386">
        <f t="shared" si="16"/>
        <v>5570</v>
      </c>
      <c r="M51" s="261">
        <v>4170899.01</v>
      </c>
      <c r="N51" s="262">
        <v>15467158.59</v>
      </c>
      <c r="O51" s="253">
        <f t="shared" si="17"/>
        <v>1982640.5399999998</v>
      </c>
      <c r="P51" s="415">
        <v>52053624.411</v>
      </c>
      <c r="Q51" s="265">
        <f>O51+P51</f>
        <v>54036264.951</v>
      </c>
      <c r="R51" s="404">
        <f t="shared" si="18"/>
        <v>9701.3043</v>
      </c>
      <c r="S51" s="405">
        <f t="shared" si="19"/>
        <v>96.16393500897667</v>
      </c>
      <c r="T51" s="244">
        <v>907</v>
      </c>
    </row>
    <row r="52" spans="1:20" s="352" customFormat="1" ht="14.25">
      <c r="A52" s="243">
        <v>3</v>
      </c>
      <c r="B52" s="244" t="s">
        <v>21</v>
      </c>
      <c r="C52" s="385">
        <v>9247</v>
      </c>
      <c r="D52" s="414">
        <v>1103007.34</v>
      </c>
      <c r="E52" s="245">
        <v>45134</v>
      </c>
      <c r="F52" s="247"/>
      <c r="G52" s="403">
        <v>39439</v>
      </c>
      <c r="H52" s="403">
        <v>5353</v>
      </c>
      <c r="I52" s="403">
        <v>713</v>
      </c>
      <c r="J52" s="403"/>
      <c r="K52" s="403">
        <v>15</v>
      </c>
      <c r="L52" s="386">
        <f t="shared" si="16"/>
        <v>9247</v>
      </c>
      <c r="M52" s="261">
        <v>7294735.419</v>
      </c>
      <c r="N52" s="262">
        <v>27168183.26</v>
      </c>
      <c r="O52" s="253">
        <f t="shared" si="17"/>
        <v>4476859.5600000005</v>
      </c>
      <c r="P52" s="407">
        <f>(D52*15.58)*6+O52</f>
        <v>107585985.70320001</v>
      </c>
      <c r="Q52" s="246">
        <f>O52+P52</f>
        <v>112062845.26320001</v>
      </c>
      <c r="R52" s="404">
        <f t="shared" si="18"/>
        <v>12118.832622818212</v>
      </c>
      <c r="S52" s="405">
        <f t="shared" si="19"/>
        <v>119.282723045312</v>
      </c>
      <c r="T52" s="244"/>
    </row>
    <row r="53" spans="1:20" s="352" customFormat="1" ht="14.25">
      <c r="A53" s="243">
        <v>4</v>
      </c>
      <c r="B53" s="244" t="s">
        <v>22</v>
      </c>
      <c r="C53" s="245">
        <v>15466</v>
      </c>
      <c r="D53" s="246">
        <v>1826003.753</v>
      </c>
      <c r="E53" s="245">
        <v>74824</v>
      </c>
      <c r="F53" s="247"/>
      <c r="G53" s="247">
        <v>63631</v>
      </c>
      <c r="H53" s="403">
        <v>10621</v>
      </c>
      <c r="I53" s="403">
        <v>1159</v>
      </c>
      <c r="J53" s="403"/>
      <c r="K53" s="416"/>
      <c r="L53" s="386">
        <f t="shared" si="16"/>
        <v>15466</v>
      </c>
      <c r="M53" s="261">
        <v>11638838.462000001</v>
      </c>
      <c r="N53" s="262">
        <v>43330969.17</v>
      </c>
      <c r="O53" s="407">
        <f t="shared" si="17"/>
        <v>7532607</v>
      </c>
      <c r="P53" s="407">
        <f>(D53*15.58)*6+O53</f>
        <v>178227437.83043998</v>
      </c>
      <c r="Q53" s="246">
        <f>O53+P53</f>
        <v>185760044.83043998</v>
      </c>
      <c r="R53" s="404">
        <f t="shared" si="18"/>
        <v>12010.865435823094</v>
      </c>
      <c r="S53" s="405">
        <f t="shared" si="19"/>
        <v>118.06567651622915</v>
      </c>
      <c r="T53" s="244"/>
    </row>
    <row r="54" spans="1:20" s="352" customFormat="1" ht="14.25">
      <c r="A54" s="243">
        <v>5</v>
      </c>
      <c r="B54" s="244" t="s">
        <v>23</v>
      </c>
      <c r="C54" s="245">
        <v>18054</v>
      </c>
      <c r="D54" s="246">
        <v>1965563.78</v>
      </c>
      <c r="E54" s="245">
        <v>82892</v>
      </c>
      <c r="F54" s="247">
        <v>6</v>
      </c>
      <c r="G54" s="247">
        <v>81098</v>
      </c>
      <c r="H54" s="403">
        <v>1641</v>
      </c>
      <c r="I54" s="243"/>
      <c r="J54" s="243"/>
      <c r="K54" s="243"/>
      <c r="L54" s="386">
        <f t="shared" si="16"/>
        <v>18054</v>
      </c>
      <c r="M54" s="417">
        <v>14530611.682999998</v>
      </c>
      <c r="N54" s="418">
        <v>54109065.06999999</v>
      </c>
      <c r="O54" s="253">
        <f t="shared" si="17"/>
        <v>7647436.199999998</v>
      </c>
      <c r="P54" s="253">
        <f aca="true" t="shared" si="20" ref="P54:P64">(D54*15.58)*6+O54</f>
        <v>191388338.35439998</v>
      </c>
      <c r="Q54" s="265">
        <f aca="true" t="shared" si="21" ref="Q54:Q64">O54+P54</f>
        <v>199035774.55439997</v>
      </c>
      <c r="R54" s="410">
        <f t="shared" si="18"/>
        <v>11024.469621934195</v>
      </c>
      <c r="S54" s="405">
        <f t="shared" si="19"/>
        <v>108.87137365680736</v>
      </c>
      <c r="T54" s="244">
        <v>2140</v>
      </c>
    </row>
    <row r="55" spans="1:20" s="352" customFormat="1" ht="14.25">
      <c r="A55" s="243">
        <v>6</v>
      </c>
      <c r="B55" s="244" t="s">
        <v>24</v>
      </c>
      <c r="C55" s="245">
        <v>8839</v>
      </c>
      <c r="D55" s="265">
        <v>1213190.225</v>
      </c>
      <c r="E55" s="245">
        <v>49069</v>
      </c>
      <c r="F55" s="416"/>
      <c r="G55" s="247">
        <v>48813</v>
      </c>
      <c r="H55" s="403">
        <v>5</v>
      </c>
      <c r="I55" s="403"/>
      <c r="J55" s="403"/>
      <c r="K55" s="403"/>
      <c r="L55" s="386">
        <f t="shared" si="16"/>
        <v>8839</v>
      </c>
      <c r="M55" s="419">
        <v>4872584.341</v>
      </c>
      <c r="N55" s="420">
        <v>18151464.77</v>
      </c>
      <c r="O55" s="253">
        <f t="shared" si="17"/>
        <v>4449596.22</v>
      </c>
      <c r="P55" s="407">
        <f t="shared" si="20"/>
        <v>117858618.45300001</v>
      </c>
      <c r="Q55" s="265">
        <f t="shared" si="21"/>
        <v>122308214.67300001</v>
      </c>
      <c r="R55" s="410">
        <f t="shared" si="18"/>
        <v>13837.336200135764</v>
      </c>
      <c r="S55" s="388">
        <f t="shared" si="19"/>
        <v>137.25423973300147</v>
      </c>
      <c r="T55" s="244"/>
    </row>
    <row r="56" spans="1:20" s="352" customFormat="1" ht="14.25">
      <c r="A56" s="243">
        <v>7</v>
      </c>
      <c r="B56" s="244" t="s">
        <v>25</v>
      </c>
      <c r="C56" s="245">
        <v>9450</v>
      </c>
      <c r="D56" s="259">
        <v>1230391.62</v>
      </c>
      <c r="E56" s="247">
        <v>43973</v>
      </c>
      <c r="F56" s="403">
        <v>3</v>
      </c>
      <c r="G56" s="403">
        <v>27641</v>
      </c>
      <c r="H56" s="403">
        <v>15889</v>
      </c>
      <c r="I56" s="403">
        <v>1320</v>
      </c>
      <c r="J56" s="403"/>
      <c r="K56" s="403"/>
      <c r="L56" s="386">
        <f t="shared" si="16"/>
        <v>9450</v>
      </c>
      <c r="M56" s="261">
        <v>8167732.671</v>
      </c>
      <c r="N56" s="262">
        <v>30421896.35</v>
      </c>
      <c r="O56" s="253">
        <v>8167732.671</v>
      </c>
      <c r="P56" s="253">
        <f t="shared" si="20"/>
        <v>123184741.30860001</v>
      </c>
      <c r="Q56" s="265">
        <f>O56+P56</f>
        <v>131352473.97960001</v>
      </c>
      <c r="R56" s="410">
        <f t="shared" si="18"/>
        <v>13899.73269625397</v>
      </c>
      <c r="S56" s="388">
        <f t="shared" si="19"/>
        <v>130.20017142857145</v>
      </c>
      <c r="T56" s="244">
        <v>408</v>
      </c>
    </row>
    <row r="57" spans="1:20" s="352" customFormat="1" ht="14.25">
      <c r="A57" s="243">
        <v>8</v>
      </c>
      <c r="B57" s="244" t="s">
        <v>26</v>
      </c>
      <c r="C57" s="245">
        <v>8804</v>
      </c>
      <c r="D57" s="265">
        <v>725118.687</v>
      </c>
      <c r="E57" s="245">
        <v>38071</v>
      </c>
      <c r="F57" s="247">
        <v>6</v>
      </c>
      <c r="G57" s="247">
        <v>25000</v>
      </c>
      <c r="H57" s="403">
        <v>11895</v>
      </c>
      <c r="I57" s="403">
        <v>1342</v>
      </c>
      <c r="J57" s="403"/>
      <c r="K57" s="403">
        <v>93</v>
      </c>
      <c r="L57" s="386">
        <f>C57</f>
        <v>8804</v>
      </c>
      <c r="M57" s="261">
        <v>4650048.404</v>
      </c>
      <c r="N57" s="262">
        <v>17324376.44</v>
      </c>
      <c r="O57" s="253">
        <f t="shared" si="17"/>
        <v>4224103.68</v>
      </c>
      <c r="P57" s="253">
        <f t="shared" si="20"/>
        <v>72008198.54076001</v>
      </c>
      <c r="Q57" s="265">
        <f t="shared" si="21"/>
        <v>76232302.22076002</v>
      </c>
      <c r="R57" s="411">
        <f t="shared" si="18"/>
        <v>8658.825786092688</v>
      </c>
      <c r="S57" s="412">
        <f t="shared" si="19"/>
        <v>82.3624133348478</v>
      </c>
      <c r="T57" s="244">
        <v>567</v>
      </c>
    </row>
    <row r="58" spans="1:20" s="352" customFormat="1" ht="14.25">
      <c r="A58" s="243">
        <v>9</v>
      </c>
      <c r="B58" s="244" t="s">
        <v>27</v>
      </c>
      <c r="C58" s="245">
        <v>4710</v>
      </c>
      <c r="D58" s="246">
        <v>431544.5</v>
      </c>
      <c r="E58" s="245">
        <v>23290</v>
      </c>
      <c r="F58" s="247">
        <v>0</v>
      </c>
      <c r="G58" s="247">
        <v>23245</v>
      </c>
      <c r="H58" s="385">
        <v>4</v>
      </c>
      <c r="I58" s="385">
        <v>1720</v>
      </c>
      <c r="J58" s="385">
        <v>0</v>
      </c>
      <c r="K58" s="385">
        <v>0</v>
      </c>
      <c r="L58" s="386">
        <f aca="true" t="shared" si="22" ref="L58:L64">C58</f>
        <v>4710</v>
      </c>
      <c r="M58" s="261">
        <v>3469218.124000001</v>
      </c>
      <c r="N58" s="262">
        <v>12923595.400000004</v>
      </c>
      <c r="O58" s="253">
        <f t="shared" si="17"/>
        <v>2234447.2199999997</v>
      </c>
      <c r="P58" s="253">
        <f>(D58*15.58)*6+O58</f>
        <v>42575227.08</v>
      </c>
      <c r="Q58" s="265">
        <f t="shared" si="21"/>
        <v>44809674.3</v>
      </c>
      <c r="R58" s="387">
        <f t="shared" si="18"/>
        <v>9513.731273885349</v>
      </c>
      <c r="S58" s="388">
        <f t="shared" si="19"/>
        <v>91.62303609341826</v>
      </c>
      <c r="T58" s="244">
        <v>2</v>
      </c>
    </row>
    <row r="59" spans="1:20" s="352" customFormat="1" ht="14.25">
      <c r="A59" s="243">
        <v>10</v>
      </c>
      <c r="B59" s="244" t="s">
        <v>28</v>
      </c>
      <c r="C59" s="245">
        <v>3043</v>
      </c>
      <c r="D59" s="246">
        <v>356736</v>
      </c>
      <c r="E59" s="245">
        <v>13927</v>
      </c>
      <c r="F59" s="247">
        <v>0</v>
      </c>
      <c r="G59" s="247">
        <v>7853</v>
      </c>
      <c r="H59" s="403">
        <v>5860</v>
      </c>
      <c r="I59" s="403">
        <v>493</v>
      </c>
      <c r="J59" s="403">
        <v>9</v>
      </c>
      <c r="K59" s="403">
        <v>3</v>
      </c>
      <c r="L59" s="386">
        <f t="shared" si="22"/>
        <v>3043</v>
      </c>
      <c r="M59" s="261">
        <v>2128838.772</v>
      </c>
      <c r="N59" s="262">
        <v>7874576.67</v>
      </c>
      <c r="O59" s="253">
        <f t="shared" si="17"/>
        <v>1662530.0399999998</v>
      </c>
      <c r="P59" s="253">
        <f>(D59*15.58)*6+O59</f>
        <v>35010211.32</v>
      </c>
      <c r="Q59" s="265">
        <f t="shared" si="21"/>
        <v>36672741.36</v>
      </c>
      <c r="R59" s="411">
        <f t="shared" si="18"/>
        <v>12051.508826815641</v>
      </c>
      <c r="S59" s="412">
        <f t="shared" si="19"/>
        <v>117.23167926388433</v>
      </c>
      <c r="T59" s="244">
        <v>67</v>
      </c>
    </row>
    <row r="60" spans="1:20" s="352" customFormat="1" ht="14.25">
      <c r="A60" s="243">
        <v>11</v>
      </c>
      <c r="B60" s="244" t="s">
        <v>29</v>
      </c>
      <c r="C60" s="245">
        <v>11056</v>
      </c>
      <c r="D60" s="414">
        <v>1482592.868</v>
      </c>
      <c r="E60" s="245">
        <v>51967</v>
      </c>
      <c r="F60" s="247">
        <v>4</v>
      </c>
      <c r="G60" s="247">
        <v>51610</v>
      </c>
      <c r="H60" s="403">
        <v>177</v>
      </c>
      <c r="I60" s="403">
        <v>2</v>
      </c>
      <c r="J60" s="403">
        <v>0</v>
      </c>
      <c r="K60" s="403">
        <v>0</v>
      </c>
      <c r="L60" s="386">
        <f t="shared" si="22"/>
        <v>11056</v>
      </c>
      <c r="M60" s="261">
        <v>10666114.698</v>
      </c>
      <c r="N60" s="262">
        <v>39715604.9</v>
      </c>
      <c r="O60" s="253">
        <f t="shared" si="17"/>
        <v>4731703.8</v>
      </c>
      <c r="P60" s="253">
        <f>(D60*15.58)*6+O60</f>
        <v>143324485.10064</v>
      </c>
      <c r="Q60" s="265">
        <f t="shared" si="21"/>
        <v>148056188.90064</v>
      </c>
      <c r="R60" s="404">
        <f t="shared" si="18"/>
        <v>13391.478735586108</v>
      </c>
      <c r="S60" s="405">
        <f t="shared" si="19"/>
        <v>134.09848661360348</v>
      </c>
      <c r="T60" s="244"/>
    </row>
    <row r="61" spans="1:20" s="352" customFormat="1" ht="14.25">
      <c r="A61" s="243">
        <v>12</v>
      </c>
      <c r="B61" s="244" t="s">
        <v>30</v>
      </c>
      <c r="C61" s="385">
        <v>8130</v>
      </c>
      <c r="D61" s="414">
        <v>837345.72</v>
      </c>
      <c r="E61" s="245">
        <v>33741</v>
      </c>
      <c r="F61" s="247"/>
      <c r="G61" s="403">
        <v>30973</v>
      </c>
      <c r="H61" s="403">
        <v>2618</v>
      </c>
      <c r="I61" s="403"/>
      <c r="J61" s="403"/>
      <c r="K61" s="403"/>
      <c r="L61" s="386">
        <f t="shared" si="22"/>
        <v>8130</v>
      </c>
      <c r="M61" s="261">
        <v>5371685.732</v>
      </c>
      <c r="N61" s="262">
        <v>20006977.57</v>
      </c>
      <c r="O61" s="253">
        <f t="shared" si="17"/>
        <v>3230973.06</v>
      </c>
      <c r="P61" s="407">
        <f t="shared" si="20"/>
        <v>81506050.9656</v>
      </c>
      <c r="Q61" s="246">
        <f t="shared" si="21"/>
        <v>84737024.0256</v>
      </c>
      <c r="R61" s="410">
        <f t="shared" si="18"/>
        <v>10422.758182730628</v>
      </c>
      <c r="S61" s="388">
        <f t="shared" si="19"/>
        <v>102.99455350553505</v>
      </c>
      <c r="T61" s="244">
        <v>312</v>
      </c>
    </row>
    <row r="62" spans="1:20" s="352" customFormat="1" ht="14.25">
      <c r="A62" s="243">
        <v>13</v>
      </c>
      <c r="B62" s="244" t="s">
        <v>31</v>
      </c>
      <c r="C62" s="385">
        <v>14149</v>
      </c>
      <c r="D62" s="414">
        <v>1829498.6099999999</v>
      </c>
      <c r="E62" s="245">
        <v>72104</v>
      </c>
      <c r="F62" s="247">
        <v>386</v>
      </c>
      <c r="G62" s="403">
        <v>68297</v>
      </c>
      <c r="H62" s="403">
        <v>3065</v>
      </c>
      <c r="I62" s="403">
        <v>24</v>
      </c>
      <c r="J62" s="403"/>
      <c r="K62" s="403"/>
      <c r="L62" s="386">
        <f t="shared" si="22"/>
        <v>14149</v>
      </c>
      <c r="M62" s="424">
        <v>11113250.556</v>
      </c>
      <c r="N62" s="425">
        <v>41523126.38</v>
      </c>
      <c r="O62" s="253">
        <f t="shared" si="17"/>
        <v>6727476.66</v>
      </c>
      <c r="P62" s="253">
        <f t="shared" si="20"/>
        <v>177749006.7228</v>
      </c>
      <c r="Q62" s="265">
        <f t="shared" si="21"/>
        <v>184476483.38279998</v>
      </c>
      <c r="R62" s="413">
        <f t="shared" si="18"/>
        <v>13038.128728729944</v>
      </c>
      <c r="S62" s="405">
        <f t="shared" si="19"/>
        <v>129.30232595943176</v>
      </c>
      <c r="T62" s="244">
        <v>74</v>
      </c>
    </row>
    <row r="63" spans="1:20" s="352" customFormat="1" ht="14.25">
      <c r="A63" s="243">
        <v>14</v>
      </c>
      <c r="B63" s="244" t="s">
        <v>32</v>
      </c>
      <c r="C63" s="385">
        <v>4603</v>
      </c>
      <c r="D63" s="414">
        <v>523091.57</v>
      </c>
      <c r="E63" s="245">
        <v>21187</v>
      </c>
      <c r="F63" s="247"/>
      <c r="G63" s="403">
        <v>20636</v>
      </c>
      <c r="H63" s="403">
        <v>225</v>
      </c>
      <c r="I63" s="403"/>
      <c r="J63" s="403"/>
      <c r="K63" s="403"/>
      <c r="L63" s="386">
        <f t="shared" si="22"/>
        <v>4603</v>
      </c>
      <c r="M63" s="261">
        <v>2739031.154</v>
      </c>
      <c r="N63" s="425">
        <v>10200801.18</v>
      </c>
      <c r="O63" s="253">
        <f t="shared" si="17"/>
        <v>1915838.0399999998</v>
      </c>
      <c r="P63" s="407">
        <f>(D63*15.58)*6+O63</f>
        <v>50814438.0036</v>
      </c>
      <c r="Q63" s="265">
        <f t="shared" si="21"/>
        <v>52730276.0436</v>
      </c>
      <c r="R63" s="410">
        <f t="shared" si="18"/>
        <v>11455.63242311536</v>
      </c>
      <c r="S63" s="388">
        <f t="shared" si="19"/>
        <v>113.64144470997176</v>
      </c>
      <c r="T63" s="244"/>
    </row>
    <row r="64" spans="1:20" s="352" customFormat="1" ht="14.25">
      <c r="A64" s="243">
        <v>15</v>
      </c>
      <c r="B64" s="244" t="s">
        <v>33</v>
      </c>
      <c r="C64" s="403">
        <v>2036</v>
      </c>
      <c r="D64" s="423">
        <v>200753.14699999994</v>
      </c>
      <c r="E64" s="245">
        <v>9245</v>
      </c>
      <c r="F64" s="247">
        <v>15</v>
      </c>
      <c r="G64" s="403">
        <v>7986</v>
      </c>
      <c r="H64" s="403">
        <v>675</v>
      </c>
      <c r="I64" s="403">
        <v>201</v>
      </c>
      <c r="J64" s="403"/>
      <c r="K64" s="403">
        <v>41</v>
      </c>
      <c r="L64" s="386">
        <f t="shared" si="22"/>
        <v>2036</v>
      </c>
      <c r="M64" s="261">
        <v>1255551.149</v>
      </c>
      <c r="N64" s="262">
        <v>4675650.859999999</v>
      </c>
      <c r="O64" s="253">
        <f t="shared" si="17"/>
        <v>847934.64</v>
      </c>
      <c r="P64" s="253">
        <f t="shared" si="20"/>
        <v>19614338.821559995</v>
      </c>
      <c r="Q64" s="265">
        <f t="shared" si="21"/>
        <v>20462273.461559996</v>
      </c>
      <c r="R64" s="404">
        <f t="shared" si="18"/>
        <v>10050.232544970528</v>
      </c>
      <c r="S64" s="412">
        <f t="shared" si="19"/>
        <v>98.6017421414538</v>
      </c>
      <c r="T64" s="244"/>
    </row>
    <row r="65" spans="1:20" s="11" customFormat="1" ht="15">
      <c r="A65" s="276"/>
      <c r="B65" s="287" t="s">
        <v>34</v>
      </c>
      <c r="C65" s="466">
        <f>SUM(C50:C64)</f>
        <v>150939</v>
      </c>
      <c r="D65" s="467">
        <f aca="true" t="shared" si="23" ref="D65:L65">SUM(D50:D64)</f>
        <v>17360115.778</v>
      </c>
      <c r="E65" s="466">
        <f t="shared" si="23"/>
        <v>674761</v>
      </c>
      <c r="F65" s="466">
        <f t="shared" si="23"/>
        <v>420</v>
      </c>
      <c r="G65" s="466">
        <f t="shared" si="23"/>
        <v>573647</v>
      </c>
      <c r="H65" s="466">
        <f t="shared" si="23"/>
        <v>95446</v>
      </c>
      <c r="I65" s="466">
        <f t="shared" si="23"/>
        <v>6974</v>
      </c>
      <c r="J65" s="466">
        <f t="shared" si="23"/>
        <v>9</v>
      </c>
      <c r="K65" s="466">
        <f t="shared" si="23"/>
        <v>152</v>
      </c>
      <c r="L65" s="466">
        <f t="shared" si="23"/>
        <v>150939</v>
      </c>
      <c r="M65" s="468">
        <f>SUM(M50:M64)</f>
        <v>109044350.95499998</v>
      </c>
      <c r="N65" s="467">
        <f>SUM(N50:N64)</f>
        <v>406101374.24</v>
      </c>
      <c r="O65" s="469">
        <f>SUM(O50:O64)</f>
        <v>70738471.131</v>
      </c>
      <c r="P65" s="469">
        <f>SUM(P50:P64)</f>
        <v>1693562094.0587997</v>
      </c>
      <c r="Q65" s="469">
        <f>SUM(Q50:Q64)</f>
        <v>1764300565.1898</v>
      </c>
      <c r="R65" s="467">
        <f t="shared" si="18"/>
        <v>11688.831681605152</v>
      </c>
      <c r="S65" s="467">
        <f t="shared" si="19"/>
        <v>115.01411681540226</v>
      </c>
      <c r="T65" s="470">
        <f>T50+T51+T52+T53+T54+T55+T56+T57+T58+T59+T60+T61+T62+T63+T64</f>
        <v>4477</v>
      </c>
    </row>
    <row r="66" spans="4:14" s="11" customFormat="1" ht="14.25">
      <c r="D66" s="13"/>
      <c r="M66" s="13"/>
      <c r="N66" s="13"/>
    </row>
    <row r="67" spans="4:19" s="11" customFormat="1" ht="14.25">
      <c r="D67" s="13"/>
      <c r="M67" s="471"/>
      <c r="N67" s="13"/>
      <c r="O67" s="379"/>
      <c r="P67" s="379"/>
      <c r="Q67" s="379"/>
      <c r="R67" s="379"/>
      <c r="S67" s="379"/>
    </row>
    <row r="68" spans="4:19" s="11" customFormat="1" ht="14.25">
      <c r="D68" s="13"/>
      <c r="M68" s="13"/>
      <c r="N68" s="13"/>
      <c r="O68" s="379"/>
      <c r="P68" s="379"/>
      <c r="Q68" s="379"/>
      <c r="R68" s="379"/>
      <c r="S68" s="379"/>
    </row>
    <row r="69" ht="15">
      <c r="C69" s="1">
        <f>C65/C22%</f>
        <v>53.140424872728296</v>
      </c>
    </row>
    <row r="70" ht="15">
      <c r="M70" s="240"/>
    </row>
    <row r="77" ht="15">
      <c r="D77" s="3">
        <f>C9-D78</f>
        <v>104</v>
      </c>
    </row>
    <row r="78" ht="15">
      <c r="D78" s="3">
        <v>14196</v>
      </c>
    </row>
  </sheetData>
  <sheetProtection/>
  <mergeCells count="44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T4:T5"/>
    <mergeCell ref="A27:A28"/>
    <mergeCell ref="B27:B28"/>
    <mergeCell ref="C27:C28"/>
    <mergeCell ref="D27:D28"/>
    <mergeCell ref="F27:H27"/>
    <mergeCell ref="I27:I28"/>
    <mergeCell ref="J27:J28"/>
    <mergeCell ref="K27:K28"/>
    <mergeCell ref="L27:N27"/>
    <mergeCell ref="O27:P27"/>
    <mergeCell ref="Q27:Q28"/>
    <mergeCell ref="R27:R28"/>
    <mergeCell ref="S27:S28"/>
    <mergeCell ref="T27:T28"/>
    <mergeCell ref="A47:A48"/>
    <mergeCell ref="B47:B48"/>
    <mergeCell ref="C47:C48"/>
    <mergeCell ref="D47:D48"/>
    <mergeCell ref="F47:H47"/>
    <mergeCell ref="I47:I48"/>
    <mergeCell ref="J47:J48"/>
    <mergeCell ref="K47:K48"/>
    <mergeCell ref="L47:N47"/>
    <mergeCell ref="O47:P47"/>
    <mergeCell ref="Q47:Q48"/>
    <mergeCell ref="R47:R48"/>
    <mergeCell ref="S47:S48"/>
    <mergeCell ref="T47:T4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70"/>
  <sheetViews>
    <sheetView zoomScalePageLayoutView="0" workbookViewId="0" topLeftCell="A43">
      <selection activeCell="P51" sqref="P51"/>
    </sheetView>
  </sheetViews>
  <sheetFormatPr defaultColWidth="9.140625" defaultRowHeight="15"/>
  <cols>
    <col min="1" max="1" width="9.421875" style="478" customWidth="1"/>
    <col min="2" max="2" width="33.00390625" style="478" customWidth="1"/>
    <col min="3" max="3" width="11.8515625" style="478" customWidth="1"/>
    <col min="4" max="4" width="17.8515625" style="480" customWidth="1"/>
    <col min="5" max="5" width="13.8515625" style="478" bestFit="1" customWidth="1"/>
    <col min="6" max="6" width="6.421875" style="478" customWidth="1"/>
    <col min="7" max="7" width="11.421875" style="478" bestFit="1" customWidth="1"/>
    <col min="8" max="8" width="11.421875" style="478" customWidth="1"/>
    <col min="9" max="9" width="10.00390625" style="478" customWidth="1"/>
    <col min="10" max="10" width="12.8515625" style="478" customWidth="1"/>
    <col min="11" max="11" width="7.8515625" style="478" customWidth="1"/>
    <col min="12" max="12" width="12.421875" style="478" customWidth="1"/>
    <col min="13" max="13" width="17.7109375" style="480" customWidth="1"/>
    <col min="14" max="14" width="18.7109375" style="480" customWidth="1"/>
    <col min="15" max="15" width="17.57421875" style="478" customWidth="1"/>
    <col min="16" max="16" width="20.8515625" style="478" customWidth="1"/>
    <col min="17" max="17" width="18.28125" style="478" customWidth="1"/>
    <col min="18" max="18" width="17.57421875" style="478" customWidth="1"/>
    <col min="19" max="19" width="12.140625" style="478" bestFit="1" customWidth="1"/>
    <col min="20" max="20" width="13.7109375" style="478" customWidth="1"/>
    <col min="21" max="21" width="14.8515625" style="478" customWidth="1"/>
    <col min="22" max="16384" width="9.140625" style="478" customWidth="1"/>
  </cols>
  <sheetData>
    <row r="1" spans="1:19" ht="16.5" customHeight="1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19" ht="16.5" customHeight="1">
      <c r="A2" s="706" t="s">
        <v>85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ht="16.5" customHeight="1">
      <c r="C3" s="479"/>
    </row>
    <row r="4" spans="1:20" ht="19.5" customHeight="1">
      <c r="A4" s="704" t="s">
        <v>1</v>
      </c>
      <c r="B4" s="699" t="s">
        <v>2</v>
      </c>
      <c r="C4" s="700" t="s">
        <v>3</v>
      </c>
      <c r="D4" s="705" t="s">
        <v>4</v>
      </c>
      <c r="E4" s="481"/>
      <c r="F4" s="699" t="s">
        <v>5</v>
      </c>
      <c r="G4" s="699"/>
      <c r="H4" s="699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98" t="s">
        <v>35</v>
      </c>
      <c r="P4" s="698"/>
      <c r="Q4" s="699" t="s">
        <v>10</v>
      </c>
      <c r="R4" s="700" t="s">
        <v>38</v>
      </c>
      <c r="S4" s="699" t="s">
        <v>11</v>
      </c>
      <c r="T4" s="702" t="s">
        <v>81</v>
      </c>
    </row>
    <row r="5" spans="1:20" ht="21.75" customHeight="1">
      <c r="A5" s="704"/>
      <c r="B5" s="699"/>
      <c r="C5" s="701"/>
      <c r="D5" s="705"/>
      <c r="E5" s="481" t="s">
        <v>36</v>
      </c>
      <c r="F5" s="481" t="s">
        <v>12</v>
      </c>
      <c r="G5" s="481" t="s">
        <v>13</v>
      </c>
      <c r="H5" s="481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81" t="s">
        <v>17</v>
      </c>
      <c r="P5" s="481" t="s">
        <v>18</v>
      </c>
      <c r="Q5" s="699"/>
      <c r="R5" s="701"/>
      <c r="S5" s="699"/>
      <c r="T5" s="703"/>
    </row>
    <row r="6" spans="1:20" s="486" customFormat="1" ht="16.5" customHeight="1">
      <c r="A6" s="482">
        <v>1</v>
      </c>
      <c r="B6" s="482">
        <v>2</v>
      </c>
      <c r="C6" s="482">
        <v>3</v>
      </c>
      <c r="D6" s="483">
        <v>4</v>
      </c>
      <c r="E6" s="483">
        <v>5</v>
      </c>
      <c r="F6" s="483">
        <v>6</v>
      </c>
      <c r="G6" s="483">
        <v>7</v>
      </c>
      <c r="H6" s="483">
        <v>8</v>
      </c>
      <c r="I6" s="483">
        <v>9</v>
      </c>
      <c r="J6" s="483">
        <v>10</v>
      </c>
      <c r="K6" s="483">
        <v>11</v>
      </c>
      <c r="L6" s="483">
        <v>12</v>
      </c>
      <c r="M6" s="483">
        <v>13</v>
      </c>
      <c r="N6" s="484"/>
      <c r="O6" s="482">
        <v>14</v>
      </c>
      <c r="P6" s="482">
        <v>15</v>
      </c>
      <c r="Q6" s="482">
        <v>16</v>
      </c>
      <c r="R6" s="482">
        <v>17</v>
      </c>
      <c r="S6" s="482">
        <v>18</v>
      </c>
      <c r="T6" s="485">
        <v>19</v>
      </c>
    </row>
    <row r="7" spans="1:20" s="560" customFormat="1" ht="16.5" customHeight="1">
      <c r="A7" s="509">
        <v>1</v>
      </c>
      <c r="B7" s="510" t="s">
        <v>19</v>
      </c>
      <c r="C7" s="511">
        <f>C30+C50</f>
        <v>78227</v>
      </c>
      <c r="D7" s="512">
        <f aca="true" t="shared" si="0" ref="C7:K21">D30+D50</f>
        <v>5645740.7</v>
      </c>
      <c r="E7" s="511">
        <f t="shared" si="0"/>
        <v>204663</v>
      </c>
      <c r="F7" s="513">
        <f t="shared" si="0"/>
        <v>245</v>
      </c>
      <c r="G7" s="513">
        <f t="shared" si="0"/>
        <v>150770</v>
      </c>
      <c r="H7" s="514">
        <f t="shared" si="0"/>
        <v>53648</v>
      </c>
      <c r="I7" s="515">
        <f t="shared" si="0"/>
        <v>0</v>
      </c>
      <c r="J7" s="515">
        <f t="shared" si="0"/>
        <v>0</v>
      </c>
      <c r="K7" s="515">
        <f t="shared" si="0"/>
        <v>0</v>
      </c>
      <c r="L7" s="516">
        <f>L50</f>
        <v>0</v>
      </c>
      <c r="M7" s="517">
        <f>M30+M50</f>
        <v>16013965.79</v>
      </c>
      <c r="N7" s="518">
        <f>N30+N50</f>
        <v>59639674.61</v>
      </c>
      <c r="O7" s="520">
        <f aca="true" t="shared" si="1" ref="O7:O20">(F7*10.15+G7*15.19+H7*25.98+I7*11.17+J7*5.08+K7*1.98)*6</f>
        <v>22118748.54</v>
      </c>
      <c r="P7" s="520">
        <f>(D7*15.58)*6+O7</f>
        <v>549882589.176</v>
      </c>
      <c r="Q7" s="512">
        <f>O7+P7</f>
        <v>572001337.716</v>
      </c>
      <c r="R7" s="521">
        <f aca="true" t="shared" si="2" ref="R7:R22">Q7/C7</f>
        <v>7312.070483541488</v>
      </c>
      <c r="S7" s="522">
        <f aca="true" t="shared" si="3" ref="S7:S22">D7/C7</f>
        <v>72.17125417055493</v>
      </c>
      <c r="T7" s="510">
        <f>T30+T50</f>
        <v>0</v>
      </c>
    </row>
    <row r="8" spans="1:22" s="492" customFormat="1" ht="16.5" customHeight="1">
      <c r="A8" s="524">
        <v>2</v>
      </c>
      <c r="B8" s="523" t="s">
        <v>20</v>
      </c>
      <c r="C8" s="525">
        <f t="shared" si="0"/>
        <v>10727</v>
      </c>
      <c r="D8" s="533">
        <f t="shared" si="0"/>
        <v>772758.0390000001</v>
      </c>
      <c r="E8" s="525">
        <f t="shared" si="0"/>
        <v>34669</v>
      </c>
      <c r="F8" s="527">
        <f t="shared" si="0"/>
        <v>1</v>
      </c>
      <c r="G8" s="527">
        <f t="shared" si="0"/>
        <v>30583</v>
      </c>
      <c r="H8" s="528">
        <f t="shared" si="0"/>
        <v>1361</v>
      </c>
      <c r="I8" s="536">
        <f t="shared" si="0"/>
        <v>0</v>
      </c>
      <c r="J8" s="536">
        <f t="shared" si="0"/>
        <v>0</v>
      </c>
      <c r="K8" s="536">
        <f t="shared" si="0"/>
        <v>0</v>
      </c>
      <c r="L8" s="529">
        <f aca="true" t="shared" si="4" ref="L8:L21">L51</f>
        <v>0</v>
      </c>
      <c r="M8" s="571">
        <f>M31+M51</f>
        <v>4581340.48</v>
      </c>
      <c r="N8" s="572">
        <f aca="true" t="shared" si="5" ref="M8:N21">N31+N51</f>
        <v>17051054.34</v>
      </c>
      <c r="O8" s="538">
        <f>(F8*10.15+G8*15.19+H8*25.98+I8*11.17+J8*5.08+K8*1.98)*6</f>
        <v>2999548.1999999997</v>
      </c>
      <c r="P8" s="538">
        <f>P31+P51</f>
        <v>63953375.61</v>
      </c>
      <c r="Q8" s="526">
        <f>O8+P8</f>
        <v>66952923.81</v>
      </c>
      <c r="R8" s="534">
        <f t="shared" si="2"/>
        <v>6241.532936515336</v>
      </c>
      <c r="S8" s="535">
        <f t="shared" si="3"/>
        <v>72.03859783723316</v>
      </c>
      <c r="T8" s="523">
        <f aca="true" t="shared" si="6" ref="T8:T21">T31+T51</f>
        <v>3059</v>
      </c>
      <c r="U8" s="573"/>
      <c r="V8" s="573"/>
    </row>
    <row r="9" spans="1:23" s="492" customFormat="1" ht="16.5" customHeight="1">
      <c r="A9" s="524">
        <v>3</v>
      </c>
      <c r="B9" s="523" t="s">
        <v>21</v>
      </c>
      <c r="C9" s="525">
        <f t="shared" si="0"/>
        <v>14318</v>
      </c>
      <c r="D9" s="526">
        <f t="shared" si="0"/>
        <v>1502564.96</v>
      </c>
      <c r="E9" s="525">
        <f t="shared" si="0"/>
        <v>70784</v>
      </c>
      <c r="F9" s="527">
        <f t="shared" si="0"/>
        <v>0</v>
      </c>
      <c r="G9" s="527">
        <f t="shared" si="0"/>
        <v>59587</v>
      </c>
      <c r="H9" s="528">
        <f t="shared" si="0"/>
        <v>6212</v>
      </c>
      <c r="I9" s="536">
        <f t="shared" si="0"/>
        <v>979</v>
      </c>
      <c r="J9" s="536">
        <f t="shared" si="0"/>
        <v>1</v>
      </c>
      <c r="K9" s="536">
        <f t="shared" si="0"/>
        <v>15</v>
      </c>
      <c r="L9" s="529">
        <f t="shared" si="4"/>
        <v>0</v>
      </c>
      <c r="M9" s="571">
        <f>M32+M52</f>
        <v>6965976.818</v>
      </c>
      <c r="N9" s="571">
        <f t="shared" si="5"/>
        <v>25943259.83</v>
      </c>
      <c r="O9" s="538">
        <f t="shared" si="1"/>
        <v>6464907</v>
      </c>
      <c r="P9" s="538">
        <f>(D9*15.58)*6+O9</f>
        <v>146924679.4608</v>
      </c>
      <c r="Q9" s="526">
        <f>O9+P9</f>
        <v>153389586.4608</v>
      </c>
      <c r="R9" s="534">
        <f t="shared" si="2"/>
        <v>10713.059537700796</v>
      </c>
      <c r="S9" s="535">
        <f t="shared" si="3"/>
        <v>104.94237742701495</v>
      </c>
      <c r="T9" s="523">
        <f t="shared" si="6"/>
        <v>0</v>
      </c>
      <c r="U9" s="574"/>
      <c r="V9" s="575"/>
      <c r="W9" s="576"/>
    </row>
    <row r="10" spans="1:22" s="492" customFormat="1" ht="16.5" customHeight="1">
      <c r="A10" s="524">
        <v>4</v>
      </c>
      <c r="B10" s="523" t="s">
        <v>22</v>
      </c>
      <c r="C10" s="525">
        <f t="shared" si="0"/>
        <v>25500</v>
      </c>
      <c r="D10" s="533">
        <f t="shared" si="0"/>
        <v>2503157.543</v>
      </c>
      <c r="E10" s="525">
        <f t="shared" si="0"/>
        <v>118491</v>
      </c>
      <c r="F10" s="527">
        <f t="shared" si="0"/>
        <v>0</v>
      </c>
      <c r="G10" s="527">
        <f t="shared" si="0"/>
        <v>101899</v>
      </c>
      <c r="H10" s="528">
        <f t="shared" si="0"/>
        <v>12708</v>
      </c>
      <c r="I10" s="536">
        <f t="shared" si="0"/>
        <v>1773</v>
      </c>
      <c r="J10" s="536">
        <f t="shared" si="0"/>
        <v>0</v>
      </c>
      <c r="K10" s="536">
        <f t="shared" si="0"/>
        <v>0</v>
      </c>
      <c r="L10" s="529">
        <f t="shared" si="4"/>
        <v>0</v>
      </c>
      <c r="M10" s="572">
        <f t="shared" si="5"/>
        <v>12714649.71</v>
      </c>
      <c r="N10" s="572">
        <f t="shared" si="5"/>
        <v>47413207.36</v>
      </c>
      <c r="O10" s="538">
        <f>(F10*10.15+G10*15.19+H10*25.98+I10*11.17+J10*5.08+K10*1.98)*6</f>
        <v>11386824.36</v>
      </c>
      <c r="P10" s="538">
        <f aca="true" t="shared" si="7" ref="P10:P21">(D10*15.58)*6+O10</f>
        <v>245381991.47964</v>
      </c>
      <c r="Q10" s="526">
        <f aca="true" t="shared" si="8" ref="Q10:Q16">O10+P10</f>
        <v>256768815.83964002</v>
      </c>
      <c r="R10" s="534">
        <f t="shared" si="2"/>
        <v>10069.365327044707</v>
      </c>
      <c r="S10" s="535">
        <f t="shared" si="3"/>
        <v>98.16304090196078</v>
      </c>
      <c r="T10" s="523">
        <f t="shared" si="6"/>
        <v>0</v>
      </c>
      <c r="U10" s="573"/>
      <c r="V10" s="573"/>
    </row>
    <row r="11" spans="1:22" s="492" customFormat="1" ht="16.5" customHeight="1">
      <c r="A11" s="524">
        <v>5</v>
      </c>
      <c r="B11" s="523" t="s">
        <v>23</v>
      </c>
      <c r="C11" s="525">
        <f t="shared" si="0"/>
        <v>33032</v>
      </c>
      <c r="D11" s="526">
        <f t="shared" si="0"/>
        <v>2933377.24</v>
      </c>
      <c r="E11" s="525">
        <f t="shared" si="0"/>
        <v>144328</v>
      </c>
      <c r="F11" s="527">
        <f t="shared" si="0"/>
        <v>6</v>
      </c>
      <c r="G11" s="527">
        <f t="shared" si="0"/>
        <v>137042</v>
      </c>
      <c r="H11" s="528">
        <f t="shared" si="0"/>
        <v>2302</v>
      </c>
      <c r="I11" s="536">
        <f t="shared" si="0"/>
        <v>0</v>
      </c>
      <c r="J11" s="536">
        <f t="shared" si="0"/>
        <v>0</v>
      </c>
      <c r="K11" s="536">
        <f t="shared" si="0"/>
        <v>0</v>
      </c>
      <c r="L11" s="529">
        <f t="shared" si="4"/>
        <v>0</v>
      </c>
      <c r="M11" s="571">
        <f t="shared" si="5"/>
        <v>20376538.976</v>
      </c>
      <c r="N11" s="571">
        <f t="shared" si="5"/>
        <v>75932069.1</v>
      </c>
      <c r="O11" s="538">
        <f>(F11*10.15+G11*15.19+H11*25.98+I11*11.17+J11*5.08+K11*1.98)*6</f>
        <v>12849209.04</v>
      </c>
      <c r="P11" s="538">
        <f t="shared" si="7"/>
        <v>287061313.43520004</v>
      </c>
      <c r="Q11" s="526">
        <f t="shared" si="8"/>
        <v>299910522.47520006</v>
      </c>
      <c r="R11" s="534">
        <f t="shared" si="2"/>
        <v>9079.393390506177</v>
      </c>
      <c r="S11" s="535">
        <f t="shared" si="3"/>
        <v>88.80410632114314</v>
      </c>
      <c r="T11" s="523">
        <f t="shared" si="6"/>
        <v>3907</v>
      </c>
      <c r="U11" s="573"/>
      <c r="V11" s="573"/>
    </row>
    <row r="12" spans="1:20" s="492" customFormat="1" ht="16.5" customHeight="1">
      <c r="A12" s="524">
        <v>6</v>
      </c>
      <c r="B12" s="523" t="s">
        <v>24</v>
      </c>
      <c r="C12" s="525">
        <f>C35+C55</f>
        <v>17911</v>
      </c>
      <c r="D12" s="533">
        <f t="shared" si="0"/>
        <v>1875605.6550000003</v>
      </c>
      <c r="E12" s="525">
        <f t="shared" si="0"/>
        <v>94079</v>
      </c>
      <c r="F12" s="527">
        <f t="shared" si="0"/>
        <v>4</v>
      </c>
      <c r="G12" s="527">
        <f t="shared" si="0"/>
        <v>87976</v>
      </c>
      <c r="H12" s="528">
        <f t="shared" si="0"/>
        <v>5</v>
      </c>
      <c r="I12" s="536">
        <f t="shared" si="0"/>
        <v>0</v>
      </c>
      <c r="J12" s="536">
        <f t="shared" si="0"/>
        <v>0</v>
      </c>
      <c r="K12" s="536">
        <f t="shared" si="0"/>
        <v>0</v>
      </c>
      <c r="L12" s="529">
        <f t="shared" si="4"/>
        <v>0</v>
      </c>
      <c r="M12" s="571">
        <f t="shared" si="5"/>
        <v>11629535.665</v>
      </c>
      <c r="N12" s="572">
        <f t="shared" si="5"/>
        <v>43311257.86</v>
      </c>
      <c r="O12" s="538">
        <f t="shared" si="1"/>
        <v>8019155.64</v>
      </c>
      <c r="P12" s="538">
        <f t="shared" si="7"/>
        <v>183350772.2694</v>
      </c>
      <c r="Q12" s="526">
        <f>O12+P12</f>
        <v>191369927.9094</v>
      </c>
      <c r="R12" s="534">
        <f t="shared" si="2"/>
        <v>10684.491536452459</v>
      </c>
      <c r="S12" s="545">
        <f t="shared" si="3"/>
        <v>104.71808692981968</v>
      </c>
      <c r="T12" s="523">
        <f t="shared" si="6"/>
        <v>0</v>
      </c>
    </row>
    <row r="13" spans="1:20" s="492" customFormat="1" ht="16.5" customHeight="1">
      <c r="A13" s="524">
        <v>7</v>
      </c>
      <c r="B13" s="523" t="s">
        <v>25</v>
      </c>
      <c r="C13" s="525">
        <f t="shared" si="0"/>
        <v>13174</v>
      </c>
      <c r="D13" s="526">
        <f t="shared" si="0"/>
        <v>1489845.21</v>
      </c>
      <c r="E13" s="525">
        <f t="shared" si="0"/>
        <v>59590</v>
      </c>
      <c r="F13" s="527">
        <f t="shared" si="0"/>
        <v>5</v>
      </c>
      <c r="G13" s="527">
        <f t="shared" si="0"/>
        <v>37620</v>
      </c>
      <c r="H13" s="528">
        <f t="shared" si="0"/>
        <v>18476</v>
      </c>
      <c r="I13" s="536">
        <f t="shared" si="0"/>
        <v>1530</v>
      </c>
      <c r="J13" s="536">
        <f t="shared" si="0"/>
        <v>0</v>
      </c>
      <c r="K13" s="536">
        <f t="shared" si="0"/>
        <v>0</v>
      </c>
      <c r="L13" s="529">
        <f t="shared" si="4"/>
        <v>0</v>
      </c>
      <c r="M13" s="571">
        <f>M36+M56</f>
        <v>5486845.3</v>
      </c>
      <c r="N13" s="572">
        <f t="shared" si="5"/>
        <v>20435911.72</v>
      </c>
      <c r="O13" s="538">
        <f t="shared" si="1"/>
        <v>6411570.779999999</v>
      </c>
      <c r="P13" s="538">
        <f t="shared" si="7"/>
        <v>145682301.01079997</v>
      </c>
      <c r="Q13" s="526">
        <f>O13+P13</f>
        <v>152093871.79079998</v>
      </c>
      <c r="R13" s="534">
        <f t="shared" si="2"/>
        <v>11545.003172218003</v>
      </c>
      <c r="S13" s="545">
        <f t="shared" si="3"/>
        <v>113.08981402763018</v>
      </c>
      <c r="T13" s="523">
        <f t="shared" si="6"/>
        <v>1279</v>
      </c>
    </row>
    <row r="14" spans="1:20" s="492" customFormat="1" ht="16.5" customHeight="1">
      <c r="A14" s="524">
        <v>8</v>
      </c>
      <c r="B14" s="523" t="s">
        <v>26</v>
      </c>
      <c r="C14" s="525">
        <f t="shared" si="0"/>
        <v>11822</v>
      </c>
      <c r="D14" s="533">
        <f t="shared" si="0"/>
        <v>861427.067</v>
      </c>
      <c r="E14" s="525">
        <f t="shared" si="0"/>
        <v>47560</v>
      </c>
      <c r="F14" s="527">
        <f t="shared" si="0"/>
        <v>6</v>
      </c>
      <c r="G14" s="527">
        <f t="shared" si="0"/>
        <v>31827</v>
      </c>
      <c r="H14" s="528">
        <f t="shared" si="0"/>
        <v>13142</v>
      </c>
      <c r="I14" s="536">
        <f t="shared" si="0"/>
        <v>1518</v>
      </c>
      <c r="J14" s="536">
        <f t="shared" si="0"/>
        <v>0</v>
      </c>
      <c r="K14" s="536">
        <f t="shared" si="0"/>
        <v>100</v>
      </c>
      <c r="L14" s="529">
        <f t="shared" si="4"/>
        <v>0</v>
      </c>
      <c r="M14" s="571">
        <f>M37+M57</f>
        <v>4395923.467</v>
      </c>
      <c r="N14" s="572">
        <f t="shared" si="5"/>
        <v>16380763.57</v>
      </c>
      <c r="O14" s="538">
        <f t="shared" si="1"/>
        <v>5052577.500000001</v>
      </c>
      <c r="P14" s="538">
        <f>(D14*15.58)*6+O14</f>
        <v>85578779.72316</v>
      </c>
      <c r="Q14" s="526">
        <f t="shared" si="8"/>
        <v>90631357.22316</v>
      </c>
      <c r="R14" s="534">
        <f t="shared" si="2"/>
        <v>7666.330335236001</v>
      </c>
      <c r="S14" s="548">
        <f t="shared" si="3"/>
        <v>72.86644112671291</v>
      </c>
      <c r="T14" s="523">
        <f t="shared" si="6"/>
        <v>1152</v>
      </c>
    </row>
    <row r="15" spans="1:20" s="492" customFormat="1" ht="16.5" customHeight="1">
      <c r="A15" s="524">
        <v>9</v>
      </c>
      <c r="B15" s="523" t="s">
        <v>27</v>
      </c>
      <c r="C15" s="525">
        <f t="shared" si="0"/>
        <v>8216</v>
      </c>
      <c r="D15" s="526">
        <f>D38+D58</f>
        <v>632393.5</v>
      </c>
      <c r="E15" s="525">
        <f t="shared" si="0"/>
        <v>39142</v>
      </c>
      <c r="F15" s="527">
        <f t="shared" si="0"/>
        <v>0</v>
      </c>
      <c r="G15" s="527">
        <f t="shared" si="0"/>
        <v>35096</v>
      </c>
      <c r="H15" s="528">
        <f t="shared" si="0"/>
        <v>4</v>
      </c>
      <c r="I15" s="536">
        <f t="shared" si="0"/>
        <v>2342</v>
      </c>
      <c r="J15" s="536">
        <f t="shared" si="0"/>
        <v>0</v>
      </c>
      <c r="K15" s="536">
        <f t="shared" si="0"/>
        <v>0</v>
      </c>
      <c r="L15" s="529">
        <f t="shared" si="4"/>
        <v>0</v>
      </c>
      <c r="M15" s="571">
        <f>M38+M58</f>
        <v>3045385.955</v>
      </c>
      <c r="N15" s="572">
        <f t="shared" si="5"/>
        <v>11345041.46</v>
      </c>
      <c r="O15" s="538">
        <f>(F15*10.15+G15*15.19+H15*25.98+I15*11.17+J15*5.08+K15*1.98)*6</f>
        <v>3356233.8000000003</v>
      </c>
      <c r="P15" s="538">
        <f>(D15*15.58)*6+O15</f>
        <v>62472378.18</v>
      </c>
      <c r="Q15" s="526">
        <f t="shared" si="8"/>
        <v>65828611.98</v>
      </c>
      <c r="R15" s="534">
        <f t="shared" si="2"/>
        <v>8012.245859298929</v>
      </c>
      <c r="S15" s="545">
        <f t="shared" si="3"/>
        <v>76.97097127555989</v>
      </c>
      <c r="T15" s="523">
        <f t="shared" si="6"/>
        <v>43</v>
      </c>
    </row>
    <row r="16" spans="1:20" s="492" customFormat="1" ht="16.5" customHeight="1">
      <c r="A16" s="524">
        <v>10</v>
      </c>
      <c r="B16" s="523" t="s">
        <v>28</v>
      </c>
      <c r="C16" s="525">
        <f t="shared" si="0"/>
        <v>4262</v>
      </c>
      <c r="D16" s="526">
        <f t="shared" si="0"/>
        <v>439386.5</v>
      </c>
      <c r="E16" s="525">
        <f t="shared" si="0"/>
        <v>18960</v>
      </c>
      <c r="F16" s="527">
        <f t="shared" si="0"/>
        <v>0</v>
      </c>
      <c r="G16" s="527">
        <f t="shared" si="0"/>
        <v>10691</v>
      </c>
      <c r="H16" s="528">
        <f t="shared" si="0"/>
        <v>6370</v>
      </c>
      <c r="I16" s="536">
        <f t="shared" si="0"/>
        <v>581</v>
      </c>
      <c r="J16" s="536">
        <f t="shared" si="0"/>
        <v>9</v>
      </c>
      <c r="K16" s="536">
        <f t="shared" si="0"/>
        <v>3</v>
      </c>
      <c r="L16" s="529">
        <f t="shared" si="4"/>
        <v>0</v>
      </c>
      <c r="M16" s="571">
        <f t="shared" si="5"/>
        <v>1913734.1320000002</v>
      </c>
      <c r="N16" s="572">
        <f t="shared" si="5"/>
        <v>7113476.79</v>
      </c>
      <c r="O16" s="538">
        <f t="shared" si="1"/>
        <v>2006581.92</v>
      </c>
      <c r="P16" s="538">
        <f>(D16*15.58)*6+O16</f>
        <v>43080431.94</v>
      </c>
      <c r="Q16" s="526">
        <f t="shared" si="8"/>
        <v>45087013.86</v>
      </c>
      <c r="R16" s="534">
        <f t="shared" si="2"/>
        <v>10578.839479117785</v>
      </c>
      <c r="S16" s="535">
        <f t="shared" si="3"/>
        <v>103.09396996715157</v>
      </c>
      <c r="T16" s="523">
        <f t="shared" si="6"/>
        <v>133</v>
      </c>
    </row>
    <row r="17" spans="1:20" s="492" customFormat="1" ht="16.5" customHeight="1">
      <c r="A17" s="524">
        <v>11</v>
      </c>
      <c r="B17" s="523" t="s">
        <v>29</v>
      </c>
      <c r="C17" s="525">
        <f t="shared" si="0"/>
        <v>23230</v>
      </c>
      <c r="D17" s="526">
        <f t="shared" si="0"/>
        <v>2387906.5100000002</v>
      </c>
      <c r="E17" s="525">
        <f t="shared" si="0"/>
        <v>102935</v>
      </c>
      <c r="F17" s="527">
        <f t="shared" si="0"/>
        <v>4</v>
      </c>
      <c r="G17" s="527">
        <f t="shared" si="0"/>
        <v>101027</v>
      </c>
      <c r="H17" s="528">
        <f t="shared" si="0"/>
        <v>248</v>
      </c>
      <c r="I17" s="536">
        <f t="shared" si="0"/>
        <v>2</v>
      </c>
      <c r="J17" s="536">
        <f t="shared" si="0"/>
        <v>0</v>
      </c>
      <c r="K17" s="536">
        <f t="shared" si="0"/>
        <v>0</v>
      </c>
      <c r="L17" s="529">
        <f t="shared" si="4"/>
        <v>0</v>
      </c>
      <c r="M17" s="571">
        <f t="shared" si="5"/>
        <v>24175540.747</v>
      </c>
      <c r="N17" s="572">
        <f t="shared" si="5"/>
        <v>90097705.94</v>
      </c>
      <c r="O17" s="538">
        <f>(F17*10.15+G17*15.19+H17*25.98+I17*11.17+J17*5.08+K17*1.98)*6</f>
        <v>9246636.66</v>
      </c>
      <c r="P17" s="538">
        <f>(D17*15.58)*6+O17</f>
        <v>232468137.21480003</v>
      </c>
      <c r="Q17" s="526">
        <f>O17+P17</f>
        <v>241714773.87480003</v>
      </c>
      <c r="R17" s="534">
        <f t="shared" si="2"/>
        <v>10405.28514312527</v>
      </c>
      <c r="S17" s="535">
        <f t="shared" si="3"/>
        <v>102.79408136030996</v>
      </c>
      <c r="T17" s="523">
        <f t="shared" si="6"/>
        <v>0</v>
      </c>
    </row>
    <row r="18" spans="1:20" s="492" customFormat="1" ht="16.5" customHeight="1">
      <c r="A18" s="524">
        <v>12</v>
      </c>
      <c r="B18" s="523" t="s">
        <v>30</v>
      </c>
      <c r="C18" s="525">
        <f t="shared" si="0"/>
        <v>12296</v>
      </c>
      <c r="D18" s="526">
        <f t="shared" si="0"/>
        <v>1111516.94</v>
      </c>
      <c r="E18" s="525">
        <f t="shared" si="0"/>
        <v>52237</v>
      </c>
      <c r="F18" s="527">
        <f t="shared" si="0"/>
        <v>0</v>
      </c>
      <c r="G18" s="527">
        <f t="shared" si="0"/>
        <v>46527</v>
      </c>
      <c r="H18" s="528">
        <f t="shared" si="0"/>
        <v>2848</v>
      </c>
      <c r="I18" s="536">
        <f t="shared" si="0"/>
        <v>0</v>
      </c>
      <c r="J18" s="536">
        <f t="shared" si="0"/>
        <v>0</v>
      </c>
      <c r="K18" s="536">
        <f t="shared" si="0"/>
        <v>0</v>
      </c>
      <c r="L18" s="529">
        <f t="shared" si="4"/>
        <v>0</v>
      </c>
      <c r="M18" s="571">
        <f t="shared" si="5"/>
        <v>5348066.5286</v>
      </c>
      <c r="N18" s="572">
        <f t="shared" si="5"/>
        <v>19920220.34</v>
      </c>
      <c r="O18" s="538">
        <f t="shared" si="1"/>
        <v>4684417.0200000005</v>
      </c>
      <c r="P18" s="538">
        <f t="shared" si="7"/>
        <v>108589020.5712</v>
      </c>
      <c r="Q18" s="526">
        <f>O18+P18</f>
        <v>113273437.5912</v>
      </c>
      <c r="R18" s="534">
        <f t="shared" si="2"/>
        <v>9212.218411776186</v>
      </c>
      <c r="S18" s="545">
        <f t="shared" si="3"/>
        <v>90.39662817176317</v>
      </c>
      <c r="T18" s="523">
        <f t="shared" si="6"/>
        <v>676</v>
      </c>
    </row>
    <row r="19" spans="1:20" s="492" customFormat="1" ht="16.5" customHeight="1">
      <c r="A19" s="524">
        <v>13</v>
      </c>
      <c r="B19" s="523" t="s">
        <v>31</v>
      </c>
      <c r="C19" s="525">
        <f t="shared" si="0"/>
        <v>24221</v>
      </c>
      <c r="D19" s="526">
        <f t="shared" si="0"/>
        <v>2602154.98</v>
      </c>
      <c r="E19" s="525">
        <f t="shared" si="0"/>
        <v>119890</v>
      </c>
      <c r="F19" s="527">
        <f t="shared" si="0"/>
        <v>606</v>
      </c>
      <c r="G19" s="527">
        <f t="shared" si="0"/>
        <v>111700</v>
      </c>
      <c r="H19" s="528">
        <f t="shared" si="0"/>
        <v>3682</v>
      </c>
      <c r="I19" s="536">
        <f t="shared" si="0"/>
        <v>26</v>
      </c>
      <c r="J19" s="536">
        <f t="shared" si="0"/>
        <v>0</v>
      </c>
      <c r="K19" s="536">
        <f t="shared" si="0"/>
        <v>0</v>
      </c>
      <c r="L19" s="529">
        <f>L62</f>
        <v>0</v>
      </c>
      <c r="M19" s="572">
        <f t="shared" si="5"/>
        <v>14541351.158999998</v>
      </c>
      <c r="N19" s="572">
        <f>N42+N62</f>
        <v>55932935.91</v>
      </c>
      <c r="O19" s="538">
        <f t="shared" si="1"/>
        <v>10792936.08</v>
      </c>
      <c r="P19" s="538">
        <f>(D19*15.58)*6+O19</f>
        <v>254042383.6104</v>
      </c>
      <c r="Q19" s="526">
        <f>O19+P19</f>
        <v>264835319.6904</v>
      </c>
      <c r="R19" s="534">
        <f t="shared" si="2"/>
        <v>10934.11996574873</v>
      </c>
      <c r="S19" s="535">
        <f t="shared" si="3"/>
        <v>107.43383757896041</v>
      </c>
      <c r="T19" s="523">
        <f t="shared" si="6"/>
        <v>258</v>
      </c>
    </row>
    <row r="20" spans="1:20" s="492" customFormat="1" ht="16.5" customHeight="1">
      <c r="A20" s="524">
        <v>14</v>
      </c>
      <c r="B20" s="523" t="s">
        <v>32</v>
      </c>
      <c r="C20" s="525">
        <f t="shared" si="0"/>
        <v>4817</v>
      </c>
      <c r="D20" s="526">
        <f t="shared" si="0"/>
        <v>541420.6</v>
      </c>
      <c r="E20" s="525">
        <f t="shared" si="0"/>
        <v>21902</v>
      </c>
      <c r="F20" s="527">
        <f t="shared" si="0"/>
        <v>0</v>
      </c>
      <c r="G20" s="527">
        <f t="shared" si="0"/>
        <v>21278</v>
      </c>
      <c r="H20" s="528">
        <f t="shared" si="0"/>
        <v>236</v>
      </c>
      <c r="I20" s="536">
        <f t="shared" si="0"/>
        <v>0</v>
      </c>
      <c r="J20" s="536">
        <f t="shared" si="0"/>
        <v>0</v>
      </c>
      <c r="K20" s="536">
        <f t="shared" si="0"/>
        <v>0</v>
      </c>
      <c r="L20" s="529">
        <f t="shared" si="4"/>
        <v>0</v>
      </c>
      <c r="M20" s="571">
        <f t="shared" si="5"/>
        <v>2072862.934</v>
      </c>
      <c r="N20" s="572">
        <f t="shared" si="5"/>
        <v>7721258.23</v>
      </c>
      <c r="O20" s="538">
        <f t="shared" si="1"/>
        <v>1976064.6</v>
      </c>
      <c r="P20" s="538">
        <f t="shared" si="7"/>
        <v>52588062.287999995</v>
      </c>
      <c r="Q20" s="526">
        <f>O20+P20</f>
        <v>54564126.888</v>
      </c>
      <c r="R20" s="534">
        <f t="shared" si="2"/>
        <v>11327.408529790326</v>
      </c>
      <c r="S20" s="545">
        <f t="shared" si="3"/>
        <v>112.397882499481</v>
      </c>
      <c r="T20" s="523">
        <f t="shared" si="6"/>
        <v>0</v>
      </c>
    </row>
    <row r="21" spans="1:20" s="492" customFormat="1" ht="16.5" customHeight="1">
      <c r="A21" s="524">
        <v>15</v>
      </c>
      <c r="B21" s="523" t="s">
        <v>33</v>
      </c>
      <c r="C21" s="525">
        <f t="shared" si="0"/>
        <v>2383</v>
      </c>
      <c r="D21" s="533">
        <f t="shared" si="0"/>
        <v>222015.85700000002</v>
      </c>
      <c r="E21" s="525">
        <f t="shared" si="0"/>
        <v>10610</v>
      </c>
      <c r="F21" s="527">
        <f t="shared" si="0"/>
        <v>15</v>
      </c>
      <c r="G21" s="527">
        <f t="shared" si="0"/>
        <v>9072</v>
      </c>
      <c r="H21" s="528">
        <f t="shared" si="0"/>
        <v>743</v>
      </c>
      <c r="I21" s="536">
        <f t="shared" si="0"/>
        <v>213</v>
      </c>
      <c r="J21" s="536">
        <f t="shared" si="0"/>
        <v>0</v>
      </c>
      <c r="K21" s="536">
        <f t="shared" si="0"/>
        <v>47</v>
      </c>
      <c r="L21" s="529">
        <f t="shared" si="4"/>
        <v>0</v>
      </c>
      <c r="M21" s="571">
        <f t="shared" si="5"/>
        <v>655896.7490000001</v>
      </c>
      <c r="N21" s="572">
        <f t="shared" si="5"/>
        <v>2444990.52</v>
      </c>
      <c r="O21" s="538">
        <f>(F21*10.15+G21*15.19+H21*25.98+I21*11.17+J21*5.08+K21*1.98)*6</f>
        <v>958388.04</v>
      </c>
      <c r="P21" s="538">
        <f t="shared" si="7"/>
        <v>21712430.35236</v>
      </c>
      <c r="Q21" s="526">
        <f>O21+P21</f>
        <v>22670818.392359998</v>
      </c>
      <c r="R21" s="534">
        <f t="shared" si="2"/>
        <v>9513.562061418379</v>
      </c>
      <c r="S21" s="545">
        <f t="shared" si="3"/>
        <v>93.16653671842217</v>
      </c>
      <c r="T21" s="523">
        <f t="shared" si="6"/>
        <v>0</v>
      </c>
    </row>
    <row r="22" spans="1:20" s="492" customFormat="1" ht="16.5" customHeight="1">
      <c r="A22" s="485"/>
      <c r="B22" s="487" t="s">
        <v>34</v>
      </c>
      <c r="C22" s="488">
        <f>SUM(C7:C21)</f>
        <v>284136</v>
      </c>
      <c r="D22" s="489">
        <f aca="true" t="shared" si="9" ref="D22:Q22">SUM(D7:D21)</f>
        <v>25521271.30100001</v>
      </c>
      <c r="E22" s="488">
        <f t="shared" si="9"/>
        <v>1139840</v>
      </c>
      <c r="F22" s="488">
        <f t="shared" si="9"/>
        <v>892</v>
      </c>
      <c r="G22" s="488">
        <f t="shared" si="9"/>
        <v>972695</v>
      </c>
      <c r="H22" s="488">
        <f t="shared" si="9"/>
        <v>121985</v>
      </c>
      <c r="I22" s="488">
        <f t="shared" si="9"/>
        <v>8964</v>
      </c>
      <c r="J22" s="488">
        <f t="shared" si="9"/>
        <v>10</v>
      </c>
      <c r="K22" s="488">
        <f t="shared" si="9"/>
        <v>165</v>
      </c>
      <c r="L22" s="488">
        <f>SUM(L7:L21)</f>
        <v>0</v>
      </c>
      <c r="M22" s="490">
        <f>SUM(M7:M21)</f>
        <v>133917614.41059999</v>
      </c>
      <c r="N22" s="489">
        <f>SUM(N7:N21)</f>
        <v>500682827.5799999</v>
      </c>
      <c r="O22" s="570">
        <f t="shared" si="9"/>
        <v>108323799.17999998</v>
      </c>
      <c r="P22" s="570">
        <f t="shared" si="9"/>
        <v>2482768646.32176</v>
      </c>
      <c r="Q22" s="570">
        <f t="shared" si="9"/>
        <v>2591092445.5017605</v>
      </c>
      <c r="R22" s="489">
        <f t="shared" si="2"/>
        <v>9119.198009058198</v>
      </c>
      <c r="S22" s="489">
        <f t="shared" si="3"/>
        <v>89.82061865092776</v>
      </c>
      <c r="T22" s="485">
        <f>SUM(T7:T21)</f>
        <v>10507</v>
      </c>
    </row>
    <row r="23" spans="1:20" s="492" customFormat="1" ht="16.5" customHeight="1">
      <c r="A23" s="493"/>
      <c r="B23" s="494"/>
      <c r="C23" s="495"/>
      <c r="D23" s="496"/>
      <c r="E23" s="495"/>
      <c r="F23" s="495"/>
      <c r="G23" s="495"/>
      <c r="H23" s="495"/>
      <c r="I23" s="495"/>
      <c r="J23" s="495"/>
      <c r="K23" s="495"/>
      <c r="L23" s="495"/>
      <c r="M23" s="495"/>
      <c r="N23" s="497"/>
      <c r="O23" s="496"/>
      <c r="P23" s="498"/>
      <c r="Q23" s="498"/>
      <c r="R23" s="498"/>
      <c r="S23" s="496"/>
      <c r="T23" s="493"/>
    </row>
    <row r="24" spans="1:22" s="492" customFormat="1" ht="16.5" customHeight="1">
      <c r="A24" s="493"/>
      <c r="B24" s="494"/>
      <c r="C24" s="495"/>
      <c r="D24" s="496"/>
      <c r="E24" s="495"/>
      <c r="F24" s="495"/>
      <c r="G24" s="495"/>
      <c r="H24" s="495"/>
      <c r="I24" s="495"/>
      <c r="J24" s="495"/>
      <c r="K24" s="495"/>
      <c r="L24" s="495"/>
      <c r="M24" s="495"/>
      <c r="N24" s="497"/>
      <c r="O24" s="496"/>
      <c r="P24" s="498"/>
      <c r="Q24" s="498"/>
      <c r="R24" s="498"/>
      <c r="S24" s="496"/>
      <c r="T24" s="493"/>
      <c r="V24" s="499"/>
    </row>
    <row r="25" spans="1:20" ht="16.5" customHeight="1">
      <c r="A25" s="500"/>
      <c r="B25" s="500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</row>
    <row r="26" spans="2:21" ht="18.75">
      <c r="B26" s="502" t="s">
        <v>43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4"/>
    </row>
    <row r="27" spans="1:20" ht="27.75" customHeight="1">
      <c r="A27" s="704" t="s">
        <v>1</v>
      </c>
      <c r="B27" s="699" t="s">
        <v>2</v>
      </c>
      <c r="C27" s="700" t="s">
        <v>3</v>
      </c>
      <c r="D27" s="705" t="s">
        <v>4</v>
      </c>
      <c r="E27" s="481"/>
      <c r="F27" s="699" t="s">
        <v>5</v>
      </c>
      <c r="G27" s="699"/>
      <c r="H27" s="699"/>
      <c r="I27" s="660" t="s">
        <v>6</v>
      </c>
      <c r="J27" s="660" t="s">
        <v>7</v>
      </c>
      <c r="K27" s="660" t="s">
        <v>8</v>
      </c>
      <c r="L27" s="649"/>
      <c r="M27" s="650"/>
      <c r="N27" s="651"/>
      <c r="O27" s="698" t="s">
        <v>35</v>
      </c>
      <c r="P27" s="698"/>
      <c r="Q27" s="699" t="s">
        <v>10</v>
      </c>
      <c r="R27" s="700" t="s">
        <v>38</v>
      </c>
      <c r="S27" s="699" t="s">
        <v>11</v>
      </c>
      <c r="T27" s="702" t="s">
        <v>81</v>
      </c>
    </row>
    <row r="28" spans="1:20" ht="24">
      <c r="A28" s="704"/>
      <c r="B28" s="699"/>
      <c r="C28" s="701"/>
      <c r="D28" s="705"/>
      <c r="E28" s="481" t="s">
        <v>36</v>
      </c>
      <c r="F28" s="481" t="s">
        <v>12</v>
      </c>
      <c r="G28" s="481" t="s">
        <v>13</v>
      </c>
      <c r="H28" s="481" t="s">
        <v>14</v>
      </c>
      <c r="I28" s="660"/>
      <c r="J28" s="660"/>
      <c r="K28" s="660"/>
      <c r="L28" s="73" t="s">
        <v>15</v>
      </c>
      <c r="M28" s="74" t="s">
        <v>16</v>
      </c>
      <c r="N28" s="74" t="s">
        <v>37</v>
      </c>
      <c r="O28" s="481" t="s">
        <v>17</v>
      </c>
      <c r="P28" s="481" t="s">
        <v>18</v>
      </c>
      <c r="Q28" s="699"/>
      <c r="R28" s="701"/>
      <c r="S28" s="699"/>
      <c r="T28" s="703"/>
    </row>
    <row r="29" spans="1:20" s="508" customFormat="1" ht="14.25">
      <c r="A29" s="505">
        <v>1</v>
      </c>
      <c r="B29" s="505">
        <v>2</v>
      </c>
      <c r="C29" s="505">
        <v>3</v>
      </c>
      <c r="D29" s="506">
        <v>4</v>
      </c>
      <c r="E29" s="506">
        <v>5</v>
      </c>
      <c r="F29" s="506">
        <v>6</v>
      </c>
      <c r="G29" s="506">
        <v>7</v>
      </c>
      <c r="H29" s="506">
        <v>8</v>
      </c>
      <c r="I29" s="506">
        <v>9</v>
      </c>
      <c r="J29" s="506">
        <v>10</v>
      </c>
      <c r="K29" s="506">
        <v>11</v>
      </c>
      <c r="L29" s="506">
        <v>12</v>
      </c>
      <c r="M29" s="506">
        <v>13</v>
      </c>
      <c r="N29" s="507"/>
      <c r="O29" s="505">
        <v>14</v>
      </c>
      <c r="P29" s="505">
        <v>15</v>
      </c>
      <c r="Q29" s="505">
        <v>16</v>
      </c>
      <c r="R29" s="505">
        <v>17</v>
      </c>
      <c r="S29" s="505">
        <v>18</v>
      </c>
      <c r="T29" s="304">
        <v>19</v>
      </c>
    </row>
    <row r="30" spans="1:20" s="492" customFormat="1" ht="15">
      <c r="A30" s="509">
        <v>1</v>
      </c>
      <c r="B30" s="510" t="s">
        <v>19</v>
      </c>
      <c r="C30" s="511">
        <v>50484</v>
      </c>
      <c r="D30" s="512">
        <v>2551910.39</v>
      </c>
      <c r="E30" s="511">
        <v>110703</v>
      </c>
      <c r="F30" s="513">
        <v>245</v>
      </c>
      <c r="G30" s="513">
        <v>93189</v>
      </c>
      <c r="H30" s="514">
        <v>17269</v>
      </c>
      <c r="I30" s="515"/>
      <c r="J30" s="515"/>
      <c r="K30" s="515"/>
      <c r="L30" s="516"/>
      <c r="M30" s="517">
        <v>5112720.81</v>
      </c>
      <c r="N30" s="518">
        <v>19041050.72</v>
      </c>
      <c r="O30" s="519">
        <f>(F30*10.15+G30*15.19+H30*25.98+I30*11.17+J30*5.08+K30*1.98)*6</f>
        <v>11200057.68</v>
      </c>
      <c r="P30" s="520">
        <f>(D30*15.58)*6+O30</f>
        <v>249752640.93720004</v>
      </c>
      <c r="Q30" s="512">
        <f aca="true" t="shared" si="10" ref="Q30:Q44">O30+P30</f>
        <v>260952698.61720005</v>
      </c>
      <c r="R30" s="521">
        <f aca="true" t="shared" si="11" ref="R30:R45">Q30/C30</f>
        <v>5169.017879272642</v>
      </c>
      <c r="S30" s="522">
        <f aca="true" t="shared" si="12" ref="S30:S45">D30/C30</f>
        <v>50.54889450122811</v>
      </c>
      <c r="T30" s="523"/>
    </row>
    <row r="31" spans="1:20" s="492" customFormat="1" ht="15">
      <c r="A31" s="524">
        <v>2</v>
      </c>
      <c r="B31" s="523" t="s">
        <v>20</v>
      </c>
      <c r="C31" s="525">
        <v>5165</v>
      </c>
      <c r="D31" s="526">
        <v>238505.771</v>
      </c>
      <c r="E31" s="525">
        <v>13491</v>
      </c>
      <c r="F31" s="527">
        <v>1</v>
      </c>
      <c r="G31" s="527">
        <v>10510</v>
      </c>
      <c r="H31" s="528">
        <v>396</v>
      </c>
      <c r="I31" s="528"/>
      <c r="J31" s="528"/>
      <c r="K31" s="528"/>
      <c r="L31" s="529"/>
      <c r="M31" s="530">
        <v>1767188.07</v>
      </c>
      <c r="N31" s="531">
        <v>6573855.45</v>
      </c>
      <c r="O31" s="532">
        <f aca="true" t="shared" si="13" ref="O31:O44">(F31*10.15+G31*15.19+H31*25.98+I31*11.17+J31*5.08+K31*1.98)*6</f>
        <v>1019670.7799999998</v>
      </c>
      <c r="P31" s="561">
        <v>12031596.177</v>
      </c>
      <c r="Q31" s="533">
        <f t="shared" si="10"/>
        <v>13051266.956999999</v>
      </c>
      <c r="R31" s="534">
        <f t="shared" si="11"/>
        <v>2526.8667874152948</v>
      </c>
      <c r="S31" s="535">
        <f t="shared" si="12"/>
        <v>46.1773031945789</v>
      </c>
      <c r="T31" s="523">
        <v>2152</v>
      </c>
    </row>
    <row r="32" spans="1:20" s="492" customFormat="1" ht="15">
      <c r="A32" s="524">
        <v>3</v>
      </c>
      <c r="B32" s="523" t="s">
        <v>21</v>
      </c>
      <c r="C32" s="536">
        <v>5021</v>
      </c>
      <c r="D32" s="537">
        <v>393851.62</v>
      </c>
      <c r="E32" s="525">
        <v>25471</v>
      </c>
      <c r="F32" s="527"/>
      <c r="G32" s="528">
        <v>19962</v>
      </c>
      <c r="H32" s="528">
        <v>866</v>
      </c>
      <c r="I32" s="528">
        <v>267</v>
      </c>
      <c r="J32" s="528">
        <v>1</v>
      </c>
      <c r="K32" s="528"/>
      <c r="L32" s="529"/>
      <c r="M32" s="530">
        <v>2061705.478</v>
      </c>
      <c r="N32" s="531">
        <v>7678242.61</v>
      </c>
      <c r="O32" s="532">
        <f>(F32*10.15+G32*15.19+H32*25.98+I32*11.17+J32*5.08+K32*1.98)*6</f>
        <v>1972253.58</v>
      </c>
      <c r="P32" s="538">
        <f aca="true" t="shared" si="14" ref="P32:P41">(D32*15.58)*6+O32</f>
        <v>38789503.0176</v>
      </c>
      <c r="Q32" s="526">
        <f t="shared" si="10"/>
        <v>40761756.5976</v>
      </c>
      <c r="R32" s="534">
        <f t="shared" si="11"/>
        <v>8118.254649990042</v>
      </c>
      <c r="S32" s="535">
        <f t="shared" si="12"/>
        <v>78.44087233618801</v>
      </c>
      <c r="T32" s="523"/>
    </row>
    <row r="33" spans="1:20" s="492" customFormat="1" ht="15">
      <c r="A33" s="524">
        <v>4</v>
      </c>
      <c r="B33" s="523" t="s">
        <v>22</v>
      </c>
      <c r="C33" s="525">
        <v>10026</v>
      </c>
      <c r="D33" s="526">
        <v>676656.79</v>
      </c>
      <c r="E33" s="525">
        <v>43729</v>
      </c>
      <c r="F33" s="527"/>
      <c r="G33" s="527">
        <v>38262</v>
      </c>
      <c r="H33" s="528">
        <v>2156</v>
      </c>
      <c r="I33" s="528">
        <v>623</v>
      </c>
      <c r="J33" s="528"/>
      <c r="K33" s="539"/>
      <c r="L33" s="529"/>
      <c r="M33" s="530">
        <v>5221637.05</v>
      </c>
      <c r="N33" s="531">
        <v>19446506.69</v>
      </c>
      <c r="O33" s="532">
        <f>(F33*10.15+G33*15.19+H33*25.98+I33*11.17+J33*5.08+K33*1.98)*6</f>
        <v>3865029.4200000004</v>
      </c>
      <c r="P33" s="538">
        <f t="shared" si="14"/>
        <v>67118906.1492</v>
      </c>
      <c r="Q33" s="526">
        <f t="shared" si="10"/>
        <v>70983935.56920001</v>
      </c>
      <c r="R33" s="534">
        <f t="shared" si="11"/>
        <v>7079.985594374627</v>
      </c>
      <c r="S33" s="535">
        <f t="shared" si="12"/>
        <v>67.49020446838222</v>
      </c>
      <c r="T33" s="523"/>
    </row>
    <row r="34" spans="1:20" s="492" customFormat="1" ht="15">
      <c r="A34" s="524">
        <v>5</v>
      </c>
      <c r="B34" s="523" t="s">
        <v>23</v>
      </c>
      <c r="C34" s="525">
        <v>14955</v>
      </c>
      <c r="D34" s="526">
        <v>964934.76</v>
      </c>
      <c r="E34" s="525">
        <v>61374</v>
      </c>
      <c r="F34" s="527"/>
      <c r="G34" s="527">
        <v>55882</v>
      </c>
      <c r="H34" s="528">
        <v>661</v>
      </c>
      <c r="I34" s="524"/>
      <c r="J34" s="524"/>
      <c r="K34" s="524"/>
      <c r="L34" s="529"/>
      <c r="M34" s="540">
        <v>9061604.288</v>
      </c>
      <c r="N34" s="541">
        <v>33796945.1</v>
      </c>
      <c r="O34" s="532">
        <f>(F34*10.15+G34*15.19+H34*25.98+I34*11.17+J34*5.08+K34*1.98)*6</f>
        <v>5196122.16</v>
      </c>
      <c r="P34" s="532">
        <f t="shared" si="14"/>
        <v>95398223.5248</v>
      </c>
      <c r="Q34" s="533">
        <f t="shared" si="10"/>
        <v>100594345.6848</v>
      </c>
      <c r="R34" s="542">
        <f t="shared" si="11"/>
        <v>6726.469119679037</v>
      </c>
      <c r="S34" s="535">
        <f t="shared" si="12"/>
        <v>64.5225516549649</v>
      </c>
      <c r="T34" s="523">
        <v>1767</v>
      </c>
    </row>
    <row r="35" spans="1:20" s="492" customFormat="1" ht="15">
      <c r="A35" s="524">
        <v>6</v>
      </c>
      <c r="B35" s="523" t="s">
        <v>24</v>
      </c>
      <c r="C35" s="525">
        <v>9097</v>
      </c>
      <c r="D35" s="526">
        <v>665570.43</v>
      </c>
      <c r="E35" s="525">
        <v>45148</v>
      </c>
      <c r="F35" s="539">
        <v>4</v>
      </c>
      <c r="G35" s="527">
        <v>39293</v>
      </c>
      <c r="H35" s="528"/>
      <c r="I35" s="528"/>
      <c r="J35" s="528"/>
      <c r="K35" s="528"/>
      <c r="L35" s="529"/>
      <c r="M35" s="543">
        <v>6445968.522</v>
      </c>
      <c r="N35" s="544">
        <v>24006197.43</v>
      </c>
      <c r="O35" s="532">
        <f t="shared" si="13"/>
        <v>3581407.619999999</v>
      </c>
      <c r="P35" s="532">
        <f t="shared" si="14"/>
        <v>65798931.41640001</v>
      </c>
      <c r="Q35" s="533">
        <f t="shared" si="10"/>
        <v>69380339.0364</v>
      </c>
      <c r="R35" s="542">
        <f t="shared" si="11"/>
        <v>7626.727386654942</v>
      </c>
      <c r="S35" s="545">
        <f t="shared" si="12"/>
        <v>73.16372760250633</v>
      </c>
      <c r="T35" s="523"/>
    </row>
    <row r="36" spans="1:20" s="492" customFormat="1" ht="15">
      <c r="A36" s="524">
        <v>7</v>
      </c>
      <c r="B36" s="523" t="s">
        <v>25</v>
      </c>
      <c r="C36" s="525">
        <v>3739</v>
      </c>
      <c r="D36" s="546">
        <v>262527.79</v>
      </c>
      <c r="E36" s="527">
        <v>15773</v>
      </c>
      <c r="F36" s="528">
        <v>2</v>
      </c>
      <c r="G36" s="528">
        <v>10014</v>
      </c>
      <c r="H36" s="528">
        <v>2710</v>
      </c>
      <c r="I36" s="528">
        <v>223</v>
      </c>
      <c r="J36" s="528"/>
      <c r="K36" s="528"/>
      <c r="L36" s="547"/>
      <c r="M36" s="530">
        <v>1319656.538</v>
      </c>
      <c r="N36" s="531">
        <v>4915095.97</v>
      </c>
      <c r="O36" s="532">
        <f t="shared" si="13"/>
        <v>1350178.02</v>
      </c>
      <c r="P36" s="532">
        <f t="shared" si="14"/>
        <v>25891275.829199996</v>
      </c>
      <c r="Q36" s="533">
        <f t="shared" si="10"/>
        <v>27241453.849199995</v>
      </c>
      <c r="R36" s="542">
        <f t="shared" si="11"/>
        <v>7285.759253597217</v>
      </c>
      <c r="S36" s="545">
        <f t="shared" si="12"/>
        <v>70.21336988499598</v>
      </c>
      <c r="T36" s="523">
        <v>871</v>
      </c>
    </row>
    <row r="37" spans="1:20" s="492" customFormat="1" ht="15">
      <c r="A37" s="524">
        <v>8</v>
      </c>
      <c r="B37" s="523" t="s">
        <v>26</v>
      </c>
      <c r="C37" s="525">
        <v>3026</v>
      </c>
      <c r="D37" s="526">
        <v>136625.38</v>
      </c>
      <c r="E37" s="525">
        <v>9581</v>
      </c>
      <c r="F37" s="527">
        <v>0</v>
      </c>
      <c r="G37" s="527">
        <v>6880</v>
      </c>
      <c r="H37" s="528">
        <v>1291</v>
      </c>
      <c r="I37" s="528">
        <v>177</v>
      </c>
      <c r="J37" s="528"/>
      <c r="K37" s="528">
        <v>7</v>
      </c>
      <c r="L37" s="529"/>
      <c r="M37" s="530">
        <v>705103.121</v>
      </c>
      <c r="N37" s="531">
        <v>2631366.89</v>
      </c>
      <c r="O37" s="532">
        <f t="shared" si="13"/>
        <v>840229.98</v>
      </c>
      <c r="P37" s="532">
        <f t="shared" si="14"/>
        <v>13611970.502400002</v>
      </c>
      <c r="Q37" s="533">
        <f t="shared" si="10"/>
        <v>14452200.482400002</v>
      </c>
      <c r="R37" s="550">
        <f t="shared" si="11"/>
        <v>4776.008090680767</v>
      </c>
      <c r="S37" s="548">
        <f t="shared" si="12"/>
        <v>45.150489094514214</v>
      </c>
      <c r="T37" s="523">
        <v>585</v>
      </c>
    </row>
    <row r="38" spans="1:20" s="492" customFormat="1" ht="15">
      <c r="A38" s="524">
        <v>9</v>
      </c>
      <c r="B38" s="523" t="s">
        <v>27</v>
      </c>
      <c r="C38" s="525">
        <v>3509</v>
      </c>
      <c r="D38" s="526">
        <v>201303</v>
      </c>
      <c r="E38" s="525">
        <v>15881</v>
      </c>
      <c r="F38" s="527"/>
      <c r="G38" s="527">
        <v>11880</v>
      </c>
      <c r="H38" s="536"/>
      <c r="I38" s="536">
        <v>628</v>
      </c>
      <c r="J38" s="536"/>
      <c r="K38" s="536"/>
      <c r="L38" s="529"/>
      <c r="M38" s="530">
        <v>1313317.74</v>
      </c>
      <c r="N38" s="531">
        <v>4894485.07</v>
      </c>
      <c r="O38" s="532">
        <f>(F38*10.15+G38*15.19+H38*25.98+I38*11.17+J38*5.08+K38*1.98)*6</f>
        <v>1124831.76</v>
      </c>
      <c r="P38" s="532">
        <f t="shared" si="14"/>
        <v>19942636.200000003</v>
      </c>
      <c r="Q38" s="533">
        <f t="shared" si="10"/>
        <v>21067467.960000005</v>
      </c>
      <c r="R38" s="549">
        <f t="shared" si="11"/>
        <v>6003.838119122258</v>
      </c>
      <c r="S38" s="545">
        <f t="shared" si="12"/>
        <v>57.36762610430322</v>
      </c>
      <c r="T38" s="523">
        <v>41</v>
      </c>
    </row>
    <row r="39" spans="1:20" s="492" customFormat="1" ht="15">
      <c r="A39" s="524">
        <v>10</v>
      </c>
      <c r="B39" s="523" t="s">
        <v>28</v>
      </c>
      <c r="C39" s="525">
        <v>1243</v>
      </c>
      <c r="D39" s="526">
        <v>85211.5</v>
      </c>
      <c r="E39" s="525">
        <v>5132</v>
      </c>
      <c r="F39" s="527"/>
      <c r="G39" s="527">
        <v>2863</v>
      </c>
      <c r="H39" s="528">
        <v>580</v>
      </c>
      <c r="I39" s="528">
        <v>100</v>
      </c>
      <c r="J39" s="528"/>
      <c r="K39" s="528"/>
      <c r="L39" s="529"/>
      <c r="M39" s="530">
        <v>340436.9</v>
      </c>
      <c r="N39" s="531">
        <v>1255146.38</v>
      </c>
      <c r="O39" s="532">
        <f>(F39*10.15+G39*15.19+H39*25.98+I39*11.17+J39*5.08+K39*1.98)*6</f>
        <v>358046.22000000003</v>
      </c>
      <c r="P39" s="532">
        <f>(D39*15.58)*6+O39</f>
        <v>8323617.239999999</v>
      </c>
      <c r="Q39" s="533">
        <f t="shared" si="10"/>
        <v>8681663.459999999</v>
      </c>
      <c r="R39" s="550">
        <f t="shared" si="11"/>
        <v>6984.4436524537405</v>
      </c>
      <c r="S39" s="548">
        <f t="shared" si="12"/>
        <v>68.55309734513274</v>
      </c>
      <c r="T39" s="523">
        <v>66</v>
      </c>
    </row>
    <row r="40" spans="1:20" s="492" customFormat="1" ht="15">
      <c r="A40" s="524">
        <v>11</v>
      </c>
      <c r="B40" s="523" t="s">
        <v>29</v>
      </c>
      <c r="C40" s="525">
        <v>12175</v>
      </c>
      <c r="D40" s="537">
        <v>906420.14</v>
      </c>
      <c r="E40" s="525">
        <v>50976</v>
      </c>
      <c r="F40" s="527"/>
      <c r="G40" s="527">
        <v>49417</v>
      </c>
      <c r="H40" s="528">
        <v>71</v>
      </c>
      <c r="I40" s="528"/>
      <c r="J40" s="528"/>
      <c r="K40" s="528"/>
      <c r="L40" s="529"/>
      <c r="M40" s="530">
        <v>13422811.153</v>
      </c>
      <c r="N40" s="531">
        <v>50046192.7</v>
      </c>
      <c r="O40" s="532">
        <f>(F40*10.15+G40*15.19+H40*25.98+I40*11.17+J40*5.08+K40*1.98)*6</f>
        <v>4514932.859999999</v>
      </c>
      <c r="P40" s="538">
        <f t="shared" si="14"/>
        <v>89247087.54720001</v>
      </c>
      <c r="Q40" s="526">
        <f t="shared" si="10"/>
        <v>93762020.40720001</v>
      </c>
      <c r="R40" s="534">
        <f t="shared" si="11"/>
        <v>7701.192641248461</v>
      </c>
      <c r="S40" s="535">
        <f t="shared" si="12"/>
        <v>74.44929281314168</v>
      </c>
      <c r="T40" s="523"/>
    </row>
    <row r="41" spans="1:20" s="492" customFormat="1" ht="15">
      <c r="A41" s="524">
        <v>12</v>
      </c>
      <c r="B41" s="523" t="s">
        <v>30</v>
      </c>
      <c r="C41" s="536">
        <v>4221</v>
      </c>
      <c r="D41" s="537">
        <v>280190.52</v>
      </c>
      <c r="E41" s="525">
        <v>18727</v>
      </c>
      <c r="F41" s="527"/>
      <c r="G41" s="528">
        <v>15735</v>
      </c>
      <c r="H41" s="528">
        <v>280</v>
      </c>
      <c r="I41" s="528"/>
      <c r="J41" s="528"/>
      <c r="K41" s="528"/>
      <c r="L41" s="529"/>
      <c r="M41" s="530">
        <v>1422976.023</v>
      </c>
      <c r="N41" s="531">
        <v>5301347.25</v>
      </c>
      <c r="O41" s="532">
        <f>(F41*10.15+G41*15.19+H41*25.98+I41*11.17+J41*5.08+K41*1.98)*6</f>
        <v>1477734.2999999998</v>
      </c>
      <c r="P41" s="538">
        <f t="shared" si="14"/>
        <v>27669944.1096</v>
      </c>
      <c r="Q41" s="526">
        <f t="shared" si="10"/>
        <v>29147678.4096</v>
      </c>
      <c r="R41" s="542">
        <f t="shared" si="11"/>
        <v>6905.396448614073</v>
      </c>
      <c r="S41" s="545">
        <f t="shared" si="12"/>
        <v>66.38012793176972</v>
      </c>
      <c r="T41" s="523">
        <v>364</v>
      </c>
    </row>
    <row r="42" spans="1:20" s="492" customFormat="1" ht="15">
      <c r="A42" s="524">
        <v>13</v>
      </c>
      <c r="B42" s="523" t="s">
        <v>31</v>
      </c>
      <c r="C42" s="536">
        <v>11026</v>
      </c>
      <c r="D42" s="551">
        <v>893617.37</v>
      </c>
      <c r="E42" s="525">
        <v>52792</v>
      </c>
      <c r="F42" s="527">
        <v>239</v>
      </c>
      <c r="G42" s="528">
        <v>48160</v>
      </c>
      <c r="H42" s="528">
        <v>833</v>
      </c>
      <c r="I42" s="528">
        <v>3</v>
      </c>
      <c r="J42" s="528"/>
      <c r="K42" s="528"/>
      <c r="L42" s="529"/>
      <c r="M42" s="552">
        <v>4150139.766</v>
      </c>
      <c r="N42" s="553">
        <v>17187725.45</v>
      </c>
      <c r="O42" s="532">
        <f t="shared" si="13"/>
        <v>4533906.6</v>
      </c>
      <c r="P42" s="532">
        <f>(D42*15.58)*6+O42</f>
        <v>88069258.3476</v>
      </c>
      <c r="Q42" s="533">
        <f>O42+P42</f>
        <v>92603164.94759999</v>
      </c>
      <c r="R42" s="554">
        <f t="shared" si="11"/>
        <v>8398.61826116452</v>
      </c>
      <c r="S42" s="555">
        <f t="shared" si="12"/>
        <v>81.04637855976782</v>
      </c>
      <c r="T42" s="523">
        <v>184</v>
      </c>
    </row>
    <row r="43" spans="1:20" s="492" customFormat="1" ht="15">
      <c r="A43" s="524">
        <v>14</v>
      </c>
      <c r="B43" s="523" t="s">
        <v>32</v>
      </c>
      <c r="C43" s="536">
        <v>210</v>
      </c>
      <c r="D43" s="537">
        <v>16878.73</v>
      </c>
      <c r="E43" s="525">
        <v>749</v>
      </c>
      <c r="F43" s="527"/>
      <c r="G43" s="528">
        <v>678</v>
      </c>
      <c r="H43" s="528">
        <v>6</v>
      </c>
      <c r="I43" s="528"/>
      <c r="J43" s="528"/>
      <c r="K43" s="528"/>
      <c r="L43" s="529"/>
      <c r="M43" s="530">
        <v>132278.343</v>
      </c>
      <c r="N43" s="553">
        <v>494574.11</v>
      </c>
      <c r="O43" s="532">
        <f t="shared" si="13"/>
        <v>62728.2</v>
      </c>
      <c r="P43" s="538">
        <f>(D43*15.58)*6+O43</f>
        <v>1640551.8804</v>
      </c>
      <c r="Q43" s="556">
        <f>O43+P43</f>
        <v>1703280.0803999999</v>
      </c>
      <c r="R43" s="542">
        <f t="shared" si="11"/>
        <v>8110.857525714285</v>
      </c>
      <c r="S43" s="545">
        <f t="shared" si="12"/>
        <v>80.37490476190476</v>
      </c>
      <c r="T43" s="523"/>
    </row>
    <row r="44" spans="1:20" s="492" customFormat="1" ht="15">
      <c r="A44" s="524">
        <v>15</v>
      </c>
      <c r="B44" s="523" t="s">
        <v>33</v>
      </c>
      <c r="C44" s="528">
        <v>331</v>
      </c>
      <c r="D44" s="551">
        <v>21229.1</v>
      </c>
      <c r="E44" s="525">
        <v>1323</v>
      </c>
      <c r="F44" s="527"/>
      <c r="G44" s="528">
        <v>1043</v>
      </c>
      <c r="H44" s="528">
        <v>66</v>
      </c>
      <c r="I44" s="528">
        <v>14</v>
      </c>
      <c r="J44" s="528"/>
      <c r="K44" s="528">
        <v>8</v>
      </c>
      <c r="L44" s="529"/>
      <c r="M44" s="530">
        <v>32946.292</v>
      </c>
      <c r="N44" s="531">
        <v>122897.4</v>
      </c>
      <c r="O44" s="532">
        <f t="shared" si="13"/>
        <v>106380.42</v>
      </c>
      <c r="P44" s="532">
        <f>(D44*15.58)*6+O44</f>
        <v>2090876.6879999996</v>
      </c>
      <c r="Q44" s="533">
        <f t="shared" si="10"/>
        <v>2197257.1079999995</v>
      </c>
      <c r="R44" s="534">
        <f t="shared" si="11"/>
        <v>6638.238996978851</v>
      </c>
      <c r="S44" s="548">
        <f t="shared" si="12"/>
        <v>64.13625377643504</v>
      </c>
      <c r="T44" s="523"/>
    </row>
    <row r="45" spans="1:20" s="492" customFormat="1" ht="15">
      <c r="A45" s="485"/>
      <c r="B45" s="487" t="s">
        <v>34</v>
      </c>
      <c r="C45" s="488">
        <f>SUM(C30:C44)</f>
        <v>134228</v>
      </c>
      <c r="D45" s="489">
        <f aca="true" t="shared" si="15" ref="D45:L45">SUM(D30:D44)</f>
        <v>8295433.291</v>
      </c>
      <c r="E45" s="488">
        <f t="shared" si="15"/>
        <v>470850</v>
      </c>
      <c r="F45" s="488">
        <f t="shared" si="15"/>
        <v>491</v>
      </c>
      <c r="G45" s="488">
        <f t="shared" si="15"/>
        <v>403768</v>
      </c>
      <c r="H45" s="488">
        <f t="shared" si="15"/>
        <v>27185</v>
      </c>
      <c r="I45" s="488">
        <f t="shared" si="15"/>
        <v>2035</v>
      </c>
      <c r="J45" s="488">
        <f t="shared" si="15"/>
        <v>1</v>
      </c>
      <c r="K45" s="488">
        <f t="shared" si="15"/>
        <v>15</v>
      </c>
      <c r="L45" s="488">
        <f t="shared" si="15"/>
        <v>0</v>
      </c>
      <c r="M45" s="490">
        <f>SUM(M30:M44)</f>
        <v>52510490.09400001</v>
      </c>
      <c r="N45" s="489">
        <f>SUM(N30:N44)</f>
        <v>197391629.22</v>
      </c>
      <c r="O45" s="491">
        <f>SUM(O30:O44)</f>
        <v>41203509.6</v>
      </c>
      <c r="P45" s="491">
        <f>SUM(P30:P44)</f>
        <v>805377019.5666</v>
      </c>
      <c r="Q45" s="491">
        <f>SUM(Q30:Q44)</f>
        <v>846580529.1666002</v>
      </c>
      <c r="R45" s="489">
        <f t="shared" si="11"/>
        <v>6307.033772138453</v>
      </c>
      <c r="S45" s="489">
        <f t="shared" si="12"/>
        <v>61.801064539440354</v>
      </c>
      <c r="T45" s="485">
        <f>T30+T31+T32+T33+T34+T35+T36+T37+T38+T39+T40+T41+T42+T43+T44</f>
        <v>6030</v>
      </c>
    </row>
    <row r="46" spans="2:21" ht="18.75">
      <c r="B46" s="557" t="s">
        <v>44</v>
      </c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O46" s="559"/>
      <c r="P46" s="559"/>
      <c r="Q46" s="559"/>
      <c r="R46" s="559"/>
      <c r="S46" s="559"/>
      <c r="U46" s="478">
        <v>3</v>
      </c>
    </row>
    <row r="47" spans="1:20" ht="30" customHeight="1">
      <c r="A47" s="704" t="s">
        <v>1</v>
      </c>
      <c r="B47" s="699" t="s">
        <v>2</v>
      </c>
      <c r="C47" s="700" t="s">
        <v>3</v>
      </c>
      <c r="D47" s="705" t="s">
        <v>4</v>
      </c>
      <c r="E47" s="481"/>
      <c r="F47" s="699" t="s">
        <v>5</v>
      </c>
      <c r="G47" s="699"/>
      <c r="H47" s="699"/>
      <c r="I47" s="660" t="s">
        <v>6</v>
      </c>
      <c r="J47" s="660" t="s">
        <v>7</v>
      </c>
      <c r="K47" s="660" t="s">
        <v>8</v>
      </c>
      <c r="L47" s="649" t="s">
        <v>9</v>
      </c>
      <c r="M47" s="650"/>
      <c r="N47" s="651"/>
      <c r="O47" s="698" t="s">
        <v>35</v>
      </c>
      <c r="P47" s="698"/>
      <c r="Q47" s="699" t="s">
        <v>10</v>
      </c>
      <c r="R47" s="700" t="s">
        <v>38</v>
      </c>
      <c r="S47" s="699" t="s">
        <v>11</v>
      </c>
      <c r="T47" s="702" t="s">
        <v>81</v>
      </c>
    </row>
    <row r="48" spans="1:20" ht="24">
      <c r="A48" s="704"/>
      <c r="B48" s="699"/>
      <c r="C48" s="701"/>
      <c r="D48" s="705"/>
      <c r="E48" s="481" t="s">
        <v>36</v>
      </c>
      <c r="F48" s="481" t="s">
        <v>12</v>
      </c>
      <c r="G48" s="481" t="s">
        <v>13</v>
      </c>
      <c r="H48" s="481" t="s">
        <v>14</v>
      </c>
      <c r="I48" s="660"/>
      <c r="J48" s="660"/>
      <c r="K48" s="660"/>
      <c r="L48" s="73" t="s">
        <v>15</v>
      </c>
      <c r="M48" s="74" t="s">
        <v>16</v>
      </c>
      <c r="N48" s="74" t="s">
        <v>37</v>
      </c>
      <c r="O48" s="481" t="s">
        <v>17</v>
      </c>
      <c r="P48" s="481" t="s">
        <v>18</v>
      </c>
      <c r="Q48" s="699"/>
      <c r="R48" s="701"/>
      <c r="S48" s="699"/>
      <c r="T48" s="703"/>
    </row>
    <row r="49" spans="1:20" s="508" customFormat="1" ht="14.25">
      <c r="A49" s="505">
        <v>1</v>
      </c>
      <c r="B49" s="505">
        <v>2</v>
      </c>
      <c r="C49" s="505">
        <v>3</v>
      </c>
      <c r="D49" s="506">
        <v>4</v>
      </c>
      <c r="E49" s="506">
        <v>5</v>
      </c>
      <c r="F49" s="506">
        <v>6</v>
      </c>
      <c r="G49" s="506">
        <v>7</v>
      </c>
      <c r="H49" s="506">
        <v>8</v>
      </c>
      <c r="I49" s="506">
        <v>9</v>
      </c>
      <c r="J49" s="506">
        <v>10</v>
      </c>
      <c r="K49" s="506">
        <v>11</v>
      </c>
      <c r="L49" s="506">
        <v>12</v>
      </c>
      <c r="M49" s="506">
        <v>13</v>
      </c>
      <c r="N49" s="507"/>
      <c r="O49" s="505">
        <v>14</v>
      </c>
      <c r="P49" s="505">
        <v>15</v>
      </c>
      <c r="Q49" s="505">
        <v>16</v>
      </c>
      <c r="R49" s="505">
        <v>17</v>
      </c>
      <c r="S49" s="505">
        <v>18</v>
      </c>
      <c r="T49" s="304">
        <v>19</v>
      </c>
    </row>
    <row r="50" spans="1:20" s="560" customFormat="1" ht="15">
      <c r="A50" s="509">
        <v>1</v>
      </c>
      <c r="B50" s="510" t="s">
        <v>19</v>
      </c>
      <c r="C50" s="511">
        <v>27743</v>
      </c>
      <c r="D50" s="512">
        <v>3093830.31</v>
      </c>
      <c r="E50" s="511">
        <v>93960</v>
      </c>
      <c r="F50" s="513"/>
      <c r="G50" s="513">
        <v>57581</v>
      </c>
      <c r="H50" s="514">
        <v>36379</v>
      </c>
      <c r="I50" s="515"/>
      <c r="J50" s="515"/>
      <c r="K50" s="515"/>
      <c r="L50" s="516"/>
      <c r="M50" s="517">
        <v>10901244.98</v>
      </c>
      <c r="N50" s="518">
        <v>40598623.89</v>
      </c>
      <c r="O50" s="519">
        <f aca="true" t="shared" si="16" ref="O50:O64">(F50*10.15+G50*15.19+H50*25.98+I50*11.17+J50*5.08+K50*1.98)*6</f>
        <v>10918690.86</v>
      </c>
      <c r="P50" s="520">
        <f>(D50*15.58)*6+O50</f>
        <v>300129948.23880005</v>
      </c>
      <c r="Q50" s="512">
        <f>O50+P50</f>
        <v>311048639.09880006</v>
      </c>
      <c r="R50" s="521">
        <f aca="true" t="shared" si="17" ref="R50:R65">Q50/C50</f>
        <v>11211.78816634106</v>
      </c>
      <c r="S50" s="522">
        <f aca="true" t="shared" si="18" ref="S50:S65">D50/C50</f>
        <v>111.51751108387701</v>
      </c>
      <c r="T50" s="510"/>
    </row>
    <row r="51" spans="1:20" s="492" customFormat="1" ht="15">
      <c r="A51" s="524">
        <v>2</v>
      </c>
      <c r="B51" s="523" t="s">
        <v>20</v>
      </c>
      <c r="C51" s="525">
        <v>5562</v>
      </c>
      <c r="D51" s="526">
        <v>534252.268</v>
      </c>
      <c r="E51" s="525">
        <v>21178</v>
      </c>
      <c r="F51" s="527"/>
      <c r="G51" s="527">
        <v>20073</v>
      </c>
      <c r="H51" s="528">
        <v>965</v>
      </c>
      <c r="I51" s="528"/>
      <c r="J51" s="528"/>
      <c r="K51" s="528"/>
      <c r="L51" s="529"/>
      <c r="M51" s="530">
        <v>2814152.41</v>
      </c>
      <c r="N51" s="531">
        <v>10477198.89</v>
      </c>
      <c r="O51" s="532">
        <f t="shared" si="16"/>
        <v>1979877.42</v>
      </c>
      <c r="P51" s="561">
        <v>51921779.433</v>
      </c>
      <c r="Q51" s="533">
        <f>O51+P51</f>
        <v>53901656.853</v>
      </c>
      <c r="R51" s="534">
        <f t="shared" si="17"/>
        <v>9691.056607874865</v>
      </c>
      <c r="S51" s="535">
        <f t="shared" si="18"/>
        <v>96.05398561668466</v>
      </c>
      <c r="T51" s="523">
        <v>907</v>
      </c>
    </row>
    <row r="52" spans="1:20" s="492" customFormat="1" ht="15">
      <c r="A52" s="524">
        <v>3</v>
      </c>
      <c r="B52" s="523" t="s">
        <v>21</v>
      </c>
      <c r="C52" s="536">
        <v>9297</v>
      </c>
      <c r="D52" s="537">
        <v>1108713.34</v>
      </c>
      <c r="E52" s="525">
        <v>45313</v>
      </c>
      <c r="F52" s="527"/>
      <c r="G52" s="528">
        <v>39625</v>
      </c>
      <c r="H52" s="528">
        <v>5346</v>
      </c>
      <c r="I52" s="528">
        <v>712</v>
      </c>
      <c r="J52" s="528"/>
      <c r="K52" s="528">
        <v>15</v>
      </c>
      <c r="L52" s="529"/>
      <c r="M52" s="530">
        <v>4904271.34</v>
      </c>
      <c r="N52" s="531">
        <v>18265017.22</v>
      </c>
      <c r="O52" s="532">
        <f t="shared" si="16"/>
        <v>4492653.42</v>
      </c>
      <c r="P52" s="538">
        <f>(D52*15.58)*6+O52</f>
        <v>108135176.4432</v>
      </c>
      <c r="Q52" s="526">
        <f>O52+P52</f>
        <v>112627829.86320001</v>
      </c>
      <c r="R52" s="534">
        <f t="shared" si="17"/>
        <v>12114.427219877382</v>
      </c>
      <c r="S52" s="535">
        <f t="shared" si="18"/>
        <v>119.25495751317631</v>
      </c>
      <c r="T52" s="523"/>
    </row>
    <row r="53" spans="1:20" s="492" customFormat="1" ht="15">
      <c r="A53" s="524">
        <v>4</v>
      </c>
      <c r="B53" s="523" t="s">
        <v>22</v>
      </c>
      <c r="C53" s="525">
        <v>15474</v>
      </c>
      <c r="D53" s="526">
        <v>1826500.753</v>
      </c>
      <c r="E53" s="525">
        <v>74762</v>
      </c>
      <c r="F53" s="527"/>
      <c r="G53" s="527">
        <v>63637</v>
      </c>
      <c r="H53" s="528">
        <v>10552</v>
      </c>
      <c r="I53" s="528">
        <v>1150</v>
      </c>
      <c r="J53" s="528"/>
      <c r="K53" s="539"/>
      <c r="L53" s="529"/>
      <c r="M53" s="530">
        <v>7493012.66</v>
      </c>
      <c r="N53" s="531">
        <v>27966700.67</v>
      </c>
      <c r="O53" s="538">
        <f t="shared" si="16"/>
        <v>7521794.9399999995</v>
      </c>
      <c r="P53" s="538">
        <f>(D53*15.58)*6+O53</f>
        <v>178263085.33044</v>
      </c>
      <c r="Q53" s="526">
        <f>O53+P53</f>
        <v>185784880.27044</v>
      </c>
      <c r="R53" s="534">
        <f t="shared" si="17"/>
        <v>12006.260842086082</v>
      </c>
      <c r="S53" s="535">
        <f t="shared" si="18"/>
        <v>118.03675539614838</v>
      </c>
      <c r="T53" s="523"/>
    </row>
    <row r="54" spans="1:20" s="492" customFormat="1" ht="15">
      <c r="A54" s="524">
        <v>5</v>
      </c>
      <c r="B54" s="523" t="s">
        <v>23</v>
      </c>
      <c r="C54" s="525">
        <v>18077</v>
      </c>
      <c r="D54" s="526">
        <v>1968442.48</v>
      </c>
      <c r="E54" s="525">
        <v>82954</v>
      </c>
      <c r="F54" s="527">
        <v>6</v>
      </c>
      <c r="G54" s="527">
        <v>81160</v>
      </c>
      <c r="H54" s="528">
        <v>1641</v>
      </c>
      <c r="I54" s="524"/>
      <c r="J54" s="524"/>
      <c r="K54" s="524"/>
      <c r="L54" s="529"/>
      <c r="M54" s="540">
        <v>11314934.688</v>
      </c>
      <c r="N54" s="541">
        <v>42135124</v>
      </c>
      <c r="O54" s="532">
        <f t="shared" si="16"/>
        <v>7653086.879999999</v>
      </c>
      <c r="P54" s="532">
        <f aca="true" t="shared" si="19" ref="P54:P64">(D54*15.58)*6+O54</f>
        <v>191663089.91039997</v>
      </c>
      <c r="Q54" s="533">
        <f aca="true" t="shared" si="20" ref="Q54:Q64">O54+P54</f>
        <v>199316176.79039997</v>
      </c>
      <c r="R54" s="542">
        <f t="shared" si="17"/>
        <v>11025.954350301487</v>
      </c>
      <c r="S54" s="535">
        <f t="shared" si="18"/>
        <v>108.89209935276871</v>
      </c>
      <c r="T54" s="523">
        <v>2140</v>
      </c>
    </row>
    <row r="55" spans="1:20" s="492" customFormat="1" ht="15">
      <c r="A55" s="524">
        <v>6</v>
      </c>
      <c r="B55" s="523" t="s">
        <v>24</v>
      </c>
      <c r="C55" s="525">
        <v>8814</v>
      </c>
      <c r="D55" s="533">
        <v>1210035.225</v>
      </c>
      <c r="E55" s="525">
        <v>48931</v>
      </c>
      <c r="F55" s="539"/>
      <c r="G55" s="527">
        <v>48683</v>
      </c>
      <c r="H55" s="528">
        <v>5</v>
      </c>
      <c r="I55" s="528"/>
      <c r="J55" s="528"/>
      <c r="K55" s="528"/>
      <c r="L55" s="529"/>
      <c r="M55" s="543">
        <v>5183567.143</v>
      </c>
      <c r="N55" s="544">
        <v>19305060.43</v>
      </c>
      <c r="O55" s="532">
        <f t="shared" si="16"/>
        <v>4437748.0200000005</v>
      </c>
      <c r="P55" s="538">
        <f t="shared" si="19"/>
        <v>117551840.853</v>
      </c>
      <c r="Q55" s="533">
        <f t="shared" si="20"/>
        <v>121989588.873</v>
      </c>
      <c r="R55" s="542">
        <f t="shared" si="17"/>
        <v>13840.434408100748</v>
      </c>
      <c r="S55" s="545">
        <f t="shared" si="18"/>
        <v>137.2855939414568</v>
      </c>
      <c r="T55" s="523"/>
    </row>
    <row r="56" spans="1:20" s="492" customFormat="1" ht="15">
      <c r="A56" s="524">
        <v>7</v>
      </c>
      <c r="B56" s="523" t="s">
        <v>25</v>
      </c>
      <c r="C56" s="525">
        <v>9435</v>
      </c>
      <c r="D56" s="546">
        <v>1227317.42</v>
      </c>
      <c r="E56" s="527">
        <v>43817</v>
      </c>
      <c r="F56" s="528">
        <v>3</v>
      </c>
      <c r="G56" s="528">
        <v>27606</v>
      </c>
      <c r="H56" s="528">
        <v>15766</v>
      </c>
      <c r="I56" s="528">
        <v>1307</v>
      </c>
      <c r="J56" s="528"/>
      <c r="K56" s="528"/>
      <c r="L56" s="529"/>
      <c r="M56" s="530">
        <v>4167188.762</v>
      </c>
      <c r="N56" s="531">
        <v>15520815.75</v>
      </c>
      <c r="O56" s="532">
        <f t="shared" si="16"/>
        <v>5061392.76</v>
      </c>
      <c r="P56" s="532">
        <f t="shared" si="19"/>
        <v>119791025.1816</v>
      </c>
      <c r="Q56" s="533">
        <f>O56+P56</f>
        <v>124852417.94160001</v>
      </c>
      <c r="R56" s="542">
        <f t="shared" si="17"/>
        <v>13232.9006827345</v>
      </c>
      <c r="S56" s="545">
        <f t="shared" si="18"/>
        <v>130.08133757286697</v>
      </c>
      <c r="T56" s="523">
        <v>408</v>
      </c>
    </row>
    <row r="57" spans="1:20" s="492" customFormat="1" ht="15">
      <c r="A57" s="524">
        <v>8</v>
      </c>
      <c r="B57" s="523" t="s">
        <v>26</v>
      </c>
      <c r="C57" s="525">
        <v>8796</v>
      </c>
      <c r="D57" s="533">
        <v>724801.687</v>
      </c>
      <c r="E57" s="525">
        <v>37979</v>
      </c>
      <c r="F57" s="527">
        <v>6</v>
      </c>
      <c r="G57" s="527">
        <v>24947</v>
      </c>
      <c r="H57" s="528">
        <v>11851</v>
      </c>
      <c r="I57" s="528">
        <v>1341</v>
      </c>
      <c r="J57" s="528">
        <v>0</v>
      </c>
      <c r="K57" s="528">
        <v>93</v>
      </c>
      <c r="L57" s="529"/>
      <c r="M57" s="530">
        <v>3690820.346</v>
      </c>
      <c r="N57" s="531">
        <v>13749396.68</v>
      </c>
      <c r="O57" s="532">
        <f t="shared" si="16"/>
        <v>4212347.5200000005</v>
      </c>
      <c r="P57" s="532">
        <f t="shared" si="19"/>
        <v>71966809.22076</v>
      </c>
      <c r="Q57" s="533">
        <f t="shared" si="20"/>
        <v>76179156.74076</v>
      </c>
      <c r="R57" s="550">
        <f t="shared" si="17"/>
        <v>8660.659020095498</v>
      </c>
      <c r="S57" s="548">
        <f t="shared" si="18"/>
        <v>82.40128319690768</v>
      </c>
      <c r="T57" s="523">
        <v>567</v>
      </c>
    </row>
    <row r="58" spans="1:20" s="492" customFormat="1" ht="15">
      <c r="A58" s="524">
        <v>9</v>
      </c>
      <c r="B58" s="523" t="s">
        <v>27</v>
      </c>
      <c r="C58" s="525">
        <v>4707</v>
      </c>
      <c r="D58" s="526">
        <v>431090.5</v>
      </c>
      <c r="E58" s="525">
        <v>23261</v>
      </c>
      <c r="F58" s="527"/>
      <c r="G58" s="527">
        <v>23216</v>
      </c>
      <c r="H58" s="536">
        <v>4</v>
      </c>
      <c r="I58" s="536">
        <v>1714</v>
      </c>
      <c r="J58" s="536"/>
      <c r="K58" s="536"/>
      <c r="L58" s="529"/>
      <c r="M58" s="530">
        <v>1732068.215</v>
      </c>
      <c r="N58" s="531">
        <v>6450556.39</v>
      </c>
      <c r="O58" s="532">
        <f t="shared" si="16"/>
        <v>2231402.04</v>
      </c>
      <c r="P58" s="532">
        <f>(D58*15.58)*6+O58</f>
        <v>42529741.98</v>
      </c>
      <c r="Q58" s="533">
        <f t="shared" si="20"/>
        <v>44761144.019999996</v>
      </c>
      <c r="R58" s="549">
        <f t="shared" si="17"/>
        <v>9509.484601657106</v>
      </c>
      <c r="S58" s="545">
        <f t="shared" si="18"/>
        <v>91.58497981729339</v>
      </c>
      <c r="T58" s="523">
        <v>2</v>
      </c>
    </row>
    <row r="59" spans="1:20" s="492" customFormat="1" ht="15">
      <c r="A59" s="524">
        <v>10</v>
      </c>
      <c r="B59" s="523" t="s">
        <v>28</v>
      </c>
      <c r="C59" s="525">
        <v>3019</v>
      </c>
      <c r="D59" s="526">
        <v>354175</v>
      </c>
      <c r="E59" s="525">
        <v>13828</v>
      </c>
      <c r="F59" s="527"/>
      <c r="G59" s="527">
        <v>7828</v>
      </c>
      <c r="H59" s="528">
        <v>5790</v>
      </c>
      <c r="I59" s="528">
        <v>481</v>
      </c>
      <c r="J59" s="528">
        <v>9</v>
      </c>
      <c r="K59" s="528">
        <v>3</v>
      </c>
      <c r="L59" s="529"/>
      <c r="M59" s="530">
        <v>1573297.232</v>
      </c>
      <c r="N59" s="531">
        <v>5858330.41</v>
      </c>
      <c r="O59" s="532">
        <f t="shared" si="16"/>
        <v>1648535.7000000002</v>
      </c>
      <c r="P59" s="532">
        <f>(D59*15.58)*6+O59</f>
        <v>34756814.7</v>
      </c>
      <c r="Q59" s="533">
        <f t="shared" si="20"/>
        <v>36405350.400000006</v>
      </c>
      <c r="R59" s="550">
        <f t="shared" si="17"/>
        <v>12058.744749917194</v>
      </c>
      <c r="S59" s="548">
        <f t="shared" si="18"/>
        <v>117.31533620404107</v>
      </c>
      <c r="T59" s="523">
        <v>67</v>
      </c>
    </row>
    <row r="60" spans="1:20" s="492" customFormat="1" ht="15">
      <c r="A60" s="524">
        <v>11</v>
      </c>
      <c r="B60" s="523" t="s">
        <v>29</v>
      </c>
      <c r="C60" s="525">
        <v>11055</v>
      </c>
      <c r="D60" s="537">
        <v>1481486.37</v>
      </c>
      <c r="E60" s="525">
        <v>51959</v>
      </c>
      <c r="F60" s="527">
        <v>4</v>
      </c>
      <c r="G60" s="527">
        <v>51610</v>
      </c>
      <c r="H60" s="528">
        <v>177</v>
      </c>
      <c r="I60" s="528">
        <v>2</v>
      </c>
      <c r="J60" s="528"/>
      <c r="K60" s="528"/>
      <c r="L60" s="529"/>
      <c r="M60" s="530">
        <v>10752729.594</v>
      </c>
      <c r="N60" s="531">
        <v>40051513.24</v>
      </c>
      <c r="O60" s="532">
        <f t="shared" si="16"/>
        <v>4731703.8</v>
      </c>
      <c r="P60" s="532">
        <f>(D60*15.58)*6+O60</f>
        <v>143221049.6676</v>
      </c>
      <c r="Q60" s="533">
        <f t="shared" si="20"/>
        <v>147952753.46760002</v>
      </c>
      <c r="R60" s="534">
        <f t="shared" si="17"/>
        <v>13383.333647001358</v>
      </c>
      <c r="S60" s="535">
        <f t="shared" si="18"/>
        <v>134.01052645861603</v>
      </c>
      <c r="T60" s="523"/>
    </row>
    <row r="61" spans="1:20" s="492" customFormat="1" ht="15">
      <c r="A61" s="524">
        <v>12</v>
      </c>
      <c r="B61" s="523" t="s">
        <v>30</v>
      </c>
      <c r="C61" s="536">
        <v>8075</v>
      </c>
      <c r="D61" s="537">
        <v>831326.42</v>
      </c>
      <c r="E61" s="525">
        <v>33510</v>
      </c>
      <c r="F61" s="527"/>
      <c r="G61" s="528">
        <v>30792</v>
      </c>
      <c r="H61" s="528">
        <v>2568</v>
      </c>
      <c r="I61" s="528"/>
      <c r="J61" s="528"/>
      <c r="K61" s="528"/>
      <c r="L61" s="529"/>
      <c r="M61" s="530">
        <v>3925090.5056</v>
      </c>
      <c r="N61" s="531">
        <v>14618873.09</v>
      </c>
      <c r="O61" s="532">
        <f t="shared" si="16"/>
        <v>3206682.7199999997</v>
      </c>
      <c r="P61" s="538">
        <f t="shared" si="19"/>
        <v>80919076.4616</v>
      </c>
      <c r="Q61" s="526">
        <f t="shared" si="20"/>
        <v>84125759.1816</v>
      </c>
      <c r="R61" s="542">
        <f t="shared" si="17"/>
        <v>10418.050672643963</v>
      </c>
      <c r="S61" s="545">
        <f t="shared" si="18"/>
        <v>102.95064024767802</v>
      </c>
      <c r="T61" s="523">
        <v>312</v>
      </c>
    </row>
    <row r="62" spans="1:20" s="492" customFormat="1" ht="15">
      <c r="A62" s="524">
        <v>13</v>
      </c>
      <c r="B62" s="523" t="s">
        <v>31</v>
      </c>
      <c r="C62" s="536">
        <v>13195</v>
      </c>
      <c r="D62" s="537">
        <v>1708537.61</v>
      </c>
      <c r="E62" s="525">
        <v>67098</v>
      </c>
      <c r="F62" s="527">
        <v>367</v>
      </c>
      <c r="G62" s="528">
        <v>63540</v>
      </c>
      <c r="H62" s="528">
        <v>2849</v>
      </c>
      <c r="I62" s="528">
        <v>23</v>
      </c>
      <c r="J62" s="528"/>
      <c r="K62" s="528"/>
      <c r="L62" s="529"/>
      <c r="M62" s="552">
        <v>10391211.393</v>
      </c>
      <c r="N62" s="553">
        <v>38745210.46</v>
      </c>
      <c r="O62" s="532">
        <f t="shared" si="16"/>
        <v>6259029.48</v>
      </c>
      <c r="P62" s="532">
        <f t="shared" si="19"/>
        <v>165973125.2628</v>
      </c>
      <c r="Q62" s="533">
        <f t="shared" si="20"/>
        <v>172232154.7428</v>
      </c>
      <c r="R62" s="554">
        <f t="shared" si="17"/>
        <v>13052.834766411519</v>
      </c>
      <c r="S62" s="535">
        <f t="shared" si="18"/>
        <v>129.48371428571429</v>
      </c>
      <c r="T62" s="523">
        <v>74</v>
      </c>
    </row>
    <row r="63" spans="1:20" s="492" customFormat="1" ht="15">
      <c r="A63" s="524">
        <v>14</v>
      </c>
      <c r="B63" s="523" t="s">
        <v>32</v>
      </c>
      <c r="C63" s="536">
        <v>4607</v>
      </c>
      <c r="D63" s="537">
        <v>524541.87</v>
      </c>
      <c r="E63" s="525">
        <v>21153</v>
      </c>
      <c r="F63" s="527"/>
      <c r="G63" s="528">
        <v>20600</v>
      </c>
      <c r="H63" s="528">
        <v>230</v>
      </c>
      <c r="I63" s="528"/>
      <c r="J63" s="528"/>
      <c r="K63" s="528"/>
      <c r="L63" s="529"/>
      <c r="M63" s="530">
        <v>1940584.591</v>
      </c>
      <c r="N63" s="553">
        <v>7226684.12</v>
      </c>
      <c r="O63" s="532">
        <f t="shared" si="16"/>
        <v>1913336.4000000001</v>
      </c>
      <c r="P63" s="538">
        <f>(D63*15.58)*6+O63</f>
        <v>50947510.40759999</v>
      </c>
      <c r="Q63" s="533">
        <f t="shared" si="20"/>
        <v>52860846.80759999</v>
      </c>
      <c r="R63" s="542">
        <f t="shared" si="17"/>
        <v>11474.027959105706</v>
      </c>
      <c r="S63" s="545">
        <f t="shared" si="18"/>
        <v>113.85757976991535</v>
      </c>
      <c r="T63" s="523"/>
    </row>
    <row r="64" spans="1:20" s="492" customFormat="1" ht="15">
      <c r="A64" s="524">
        <v>15</v>
      </c>
      <c r="B64" s="523" t="s">
        <v>33</v>
      </c>
      <c r="C64" s="528">
        <v>2052</v>
      </c>
      <c r="D64" s="551">
        <v>200786.757</v>
      </c>
      <c r="E64" s="525">
        <v>9287</v>
      </c>
      <c r="F64" s="527">
        <v>15</v>
      </c>
      <c r="G64" s="528">
        <v>8029</v>
      </c>
      <c r="H64" s="528">
        <v>677</v>
      </c>
      <c r="I64" s="528">
        <v>199</v>
      </c>
      <c r="J64" s="528"/>
      <c r="K64" s="528">
        <v>39</v>
      </c>
      <c r="L64" s="529"/>
      <c r="M64" s="530">
        <v>622950.457</v>
      </c>
      <c r="N64" s="531">
        <v>2322093.12</v>
      </c>
      <c r="O64" s="532">
        <f t="shared" si="16"/>
        <v>852007.6199999999</v>
      </c>
      <c r="P64" s="532">
        <f t="shared" si="19"/>
        <v>19621553.66436</v>
      </c>
      <c r="Q64" s="533">
        <f t="shared" si="20"/>
        <v>20473561.284360003</v>
      </c>
      <c r="R64" s="534">
        <f t="shared" si="17"/>
        <v>9977.369046959066</v>
      </c>
      <c r="S64" s="548">
        <f t="shared" si="18"/>
        <v>97.84929678362573</v>
      </c>
      <c r="T64" s="523"/>
    </row>
    <row r="65" spans="1:20" ht="15">
      <c r="A65" s="304"/>
      <c r="B65" s="305" t="s">
        <v>34</v>
      </c>
      <c r="C65" s="562">
        <f>SUM(C50:C64)</f>
        <v>149908</v>
      </c>
      <c r="D65" s="563">
        <f aca="true" t="shared" si="21" ref="D65:L65">SUM(D50:D64)</f>
        <v>17225838.009999998</v>
      </c>
      <c r="E65" s="562">
        <f t="shared" si="21"/>
        <v>668990</v>
      </c>
      <c r="F65" s="562">
        <f t="shared" si="21"/>
        <v>401</v>
      </c>
      <c r="G65" s="562">
        <f t="shared" si="21"/>
        <v>568927</v>
      </c>
      <c r="H65" s="562">
        <f t="shared" si="21"/>
        <v>94800</v>
      </c>
      <c r="I65" s="562">
        <f t="shared" si="21"/>
        <v>6929</v>
      </c>
      <c r="J65" s="562">
        <f t="shared" si="21"/>
        <v>9</v>
      </c>
      <c r="K65" s="562">
        <f t="shared" si="21"/>
        <v>150</v>
      </c>
      <c r="L65" s="562">
        <f t="shared" si="21"/>
        <v>0</v>
      </c>
      <c r="M65" s="564">
        <f>SUM(M50:M64)</f>
        <v>81407124.31660002</v>
      </c>
      <c r="N65" s="563">
        <f>SUM(N50:N64)</f>
        <v>303291198.36</v>
      </c>
      <c r="O65" s="565">
        <f>SUM(O50:O64)</f>
        <v>67120289.58</v>
      </c>
      <c r="P65" s="565">
        <f>SUM(P50:P64)</f>
        <v>1677391626.75516</v>
      </c>
      <c r="Q65" s="565">
        <f>SUM(Q50:Q64)</f>
        <v>1744511916.3351603</v>
      </c>
      <c r="R65" s="563">
        <f t="shared" si="17"/>
        <v>11637.216935288045</v>
      </c>
      <c r="S65" s="563">
        <f t="shared" si="18"/>
        <v>114.90939783066946</v>
      </c>
      <c r="T65" s="566">
        <f>T50+T51+T52+T53+T54+T55+T56+T57+T58+T59+T60+T61+T62+T63+T64</f>
        <v>4477</v>
      </c>
    </row>
    <row r="67" spans="13:19" ht="15">
      <c r="M67" s="567"/>
      <c r="O67" s="568"/>
      <c r="P67" s="568"/>
      <c r="Q67" s="568"/>
      <c r="R67" s="568"/>
      <c r="S67" s="568"/>
    </row>
    <row r="68" spans="15:19" ht="15">
      <c r="O68" s="568"/>
      <c r="P68" s="568"/>
      <c r="Q68" s="568"/>
      <c r="R68" s="568"/>
      <c r="S68" s="568"/>
    </row>
    <row r="70" ht="15">
      <c r="M70" s="569"/>
    </row>
  </sheetData>
  <sheetProtection/>
  <mergeCells count="44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T4:T5"/>
    <mergeCell ref="A27:A28"/>
    <mergeCell ref="B27:B28"/>
    <mergeCell ref="C27:C28"/>
    <mergeCell ref="D27:D28"/>
    <mergeCell ref="F27:H27"/>
    <mergeCell ref="I27:I28"/>
    <mergeCell ref="J27:J28"/>
    <mergeCell ref="K27:K28"/>
    <mergeCell ref="L27:N27"/>
    <mergeCell ref="O27:P27"/>
    <mergeCell ref="Q27:Q28"/>
    <mergeCell ref="R27:R28"/>
    <mergeCell ref="S27:S28"/>
    <mergeCell ref="T27:T28"/>
    <mergeCell ref="A47:A48"/>
    <mergeCell ref="B47:B48"/>
    <mergeCell ref="C47:C48"/>
    <mergeCell ref="D47:D48"/>
    <mergeCell ref="F47:H47"/>
    <mergeCell ref="I47:I48"/>
    <mergeCell ref="J47:J48"/>
    <mergeCell ref="K47:K48"/>
    <mergeCell ref="L47:N47"/>
    <mergeCell ref="O47:P47"/>
    <mergeCell ref="Q47:Q48"/>
    <mergeCell ref="R47:R48"/>
    <mergeCell ref="S47:S48"/>
    <mergeCell ref="T47:T4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63"/>
  <sheetViews>
    <sheetView zoomScale="91" zoomScaleNormal="91" zoomScalePageLayoutView="0" workbookViewId="0" topLeftCell="A4">
      <selection activeCell="N77" sqref="N77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6.57421875" style="1" customWidth="1"/>
    <col min="11" max="11" width="7.8515625" style="1" customWidth="1"/>
    <col min="12" max="12" width="8.14062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46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9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19" s="84" customFormat="1" ht="16.5" customHeight="1">
      <c r="A7" s="75">
        <v>1</v>
      </c>
      <c r="B7" s="76" t="s">
        <v>19</v>
      </c>
      <c r="C7" s="77">
        <f aca="true" t="shared" si="0" ref="C7:K7">C28+C48</f>
        <v>78123</v>
      </c>
      <c r="D7" s="78">
        <f t="shared" si="0"/>
        <v>5537579.92</v>
      </c>
      <c r="E7" s="77">
        <f t="shared" si="0"/>
        <v>207999</v>
      </c>
      <c r="F7" s="79">
        <f t="shared" si="0"/>
        <v>245</v>
      </c>
      <c r="G7" s="79">
        <f t="shared" si="0"/>
        <v>151444</v>
      </c>
      <c r="H7" s="80">
        <f t="shared" si="0"/>
        <v>56310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1">
        <f>L48</f>
        <v>24434</v>
      </c>
      <c r="M7" s="86">
        <v>18476386.57</v>
      </c>
      <c r="N7" s="87">
        <v>61434561.78</v>
      </c>
      <c r="O7" s="128">
        <f aca="true" t="shared" si="1" ref="O7:O21">(F7*10.15+G7*15.19+H7*25.98+I7*11.17+J7*5.08+K7*1.98)*6</f>
        <v>22595129.46</v>
      </c>
      <c r="P7" s="142">
        <f>(D7*15.58)*6+O7</f>
        <v>540248100.3816</v>
      </c>
      <c r="Q7" s="143">
        <f>O7+P7</f>
        <v>562843229.8416001</v>
      </c>
      <c r="R7" s="144">
        <f aca="true" t="shared" si="2" ref="R7:R22">Q7/C7</f>
        <v>7204.577779163627</v>
      </c>
      <c r="S7" s="145">
        <f aca="true" t="shared" si="3" ref="S7:S22">D7/C7</f>
        <v>70.88283757664196</v>
      </c>
    </row>
    <row r="8" spans="1:22" s="30" customFormat="1" ht="16.5" customHeight="1">
      <c r="A8" s="17">
        <v>2</v>
      </c>
      <c r="B8" s="18" t="s">
        <v>20</v>
      </c>
      <c r="C8" s="77">
        <f aca="true" t="shared" si="4" ref="C8:K21">C29+C49</f>
        <v>10580</v>
      </c>
      <c r="D8" s="78">
        <f t="shared" si="4"/>
        <v>759475.796</v>
      </c>
      <c r="E8" s="77">
        <f t="shared" si="4"/>
        <v>34746</v>
      </c>
      <c r="F8" s="79">
        <f t="shared" si="4"/>
        <v>1</v>
      </c>
      <c r="G8" s="79">
        <f t="shared" si="4"/>
        <v>30402</v>
      </c>
      <c r="H8" s="80">
        <f t="shared" si="4"/>
        <v>1453</v>
      </c>
      <c r="I8" s="85">
        <f t="shared" si="4"/>
        <v>0</v>
      </c>
      <c r="J8" s="85">
        <f t="shared" si="4"/>
        <v>0</v>
      </c>
      <c r="K8" s="85">
        <f t="shared" si="4"/>
        <v>0</v>
      </c>
      <c r="L8" s="81">
        <f aca="true" t="shared" si="5" ref="L8:L21">L49</f>
        <v>5940</v>
      </c>
      <c r="M8" s="31">
        <v>4866392.68</v>
      </c>
      <c r="N8" s="32">
        <v>16150775.4</v>
      </c>
      <c r="O8" s="128">
        <f t="shared" si="1"/>
        <v>2997392.8200000003</v>
      </c>
      <c r="P8" s="146">
        <v>66006465.621</v>
      </c>
      <c r="Q8" s="129">
        <f>O8+P8</f>
        <v>69003858.441</v>
      </c>
      <c r="R8" s="144">
        <f t="shared" si="2"/>
        <v>6522.103822400756</v>
      </c>
      <c r="S8" s="145">
        <f t="shared" si="3"/>
        <v>71.78410170132325</v>
      </c>
      <c r="T8" s="34"/>
      <c r="U8" s="34"/>
      <c r="V8" s="34"/>
    </row>
    <row r="9" spans="1:23" s="30" customFormat="1" ht="16.5" customHeight="1">
      <c r="A9" s="17">
        <v>3</v>
      </c>
      <c r="B9" s="18" t="s">
        <v>21</v>
      </c>
      <c r="C9" s="19">
        <f t="shared" si="4"/>
        <v>14295</v>
      </c>
      <c r="D9" s="20">
        <f t="shared" si="4"/>
        <v>1429645.87</v>
      </c>
      <c r="E9" s="19">
        <f t="shared" si="4"/>
        <v>69293</v>
      </c>
      <c r="F9" s="21">
        <f t="shared" si="4"/>
        <v>0</v>
      </c>
      <c r="G9" s="21">
        <f t="shared" si="4"/>
        <v>56645</v>
      </c>
      <c r="H9" s="22">
        <f t="shared" si="4"/>
        <v>6994</v>
      </c>
      <c r="I9" s="23">
        <f t="shared" si="4"/>
        <v>1230</v>
      </c>
      <c r="J9" s="23">
        <f t="shared" si="4"/>
        <v>1</v>
      </c>
      <c r="K9" s="23">
        <f t="shared" si="4"/>
        <v>15</v>
      </c>
      <c r="L9" s="24">
        <f t="shared" si="5"/>
        <v>8366</v>
      </c>
      <c r="M9" s="31">
        <v>8278910.9</v>
      </c>
      <c r="N9" s="32">
        <v>27529172.09</v>
      </c>
      <c r="O9" s="128">
        <f t="shared" si="1"/>
        <v>6335493.300000001</v>
      </c>
      <c r="P9" s="142">
        <f aca="true" t="shared" si="6" ref="P9:P21">(D9*15.58)*6+O9</f>
        <v>139978789.2276</v>
      </c>
      <c r="Q9" s="143">
        <f>O9+P9</f>
        <v>146314282.52760002</v>
      </c>
      <c r="R9" s="144">
        <f t="shared" si="2"/>
        <v>10235.34680151102</v>
      </c>
      <c r="S9" s="145">
        <f t="shared" si="3"/>
        <v>100.01020426722631</v>
      </c>
      <c r="T9" s="36"/>
      <c r="U9" s="37"/>
      <c r="V9" s="38"/>
      <c r="W9" s="39"/>
    </row>
    <row r="10" spans="1:22" s="30" customFormat="1" ht="16.5" customHeight="1">
      <c r="A10" s="17">
        <v>4</v>
      </c>
      <c r="B10" s="18" t="s">
        <v>22</v>
      </c>
      <c r="C10" s="19">
        <f t="shared" si="4"/>
        <v>25360</v>
      </c>
      <c r="D10" s="20">
        <f t="shared" si="4"/>
        <v>2434868.37</v>
      </c>
      <c r="E10" s="19">
        <f t="shared" si="4"/>
        <v>117575</v>
      </c>
      <c r="F10" s="21">
        <f t="shared" si="4"/>
        <v>0</v>
      </c>
      <c r="G10" s="21">
        <f t="shared" si="4"/>
        <v>100042</v>
      </c>
      <c r="H10" s="22">
        <f t="shared" si="4"/>
        <v>13881</v>
      </c>
      <c r="I10" s="23">
        <f t="shared" si="4"/>
        <v>1879</v>
      </c>
      <c r="J10" s="23">
        <f t="shared" si="4"/>
        <v>0</v>
      </c>
      <c r="K10" s="23">
        <f t="shared" si="4"/>
        <v>0</v>
      </c>
      <c r="L10" s="24">
        <f t="shared" si="5"/>
        <v>14929</v>
      </c>
      <c r="M10" s="31">
        <v>14258716.27</v>
      </c>
      <c r="N10" s="32">
        <v>47413763.61</v>
      </c>
      <c r="O10" s="142">
        <f t="shared" si="1"/>
        <v>11407528.739999998</v>
      </c>
      <c r="P10" s="142">
        <f t="shared" si="6"/>
        <v>239019023.9676</v>
      </c>
      <c r="Q10" s="143">
        <f aca="true" t="shared" si="7" ref="Q10:Q16">O10+P10</f>
        <v>250426552.7076</v>
      </c>
      <c r="R10" s="144">
        <f t="shared" si="2"/>
        <v>9874.864065757098</v>
      </c>
      <c r="S10" s="145">
        <f t="shared" si="3"/>
        <v>96.01215970031546</v>
      </c>
      <c r="T10" s="34"/>
      <c r="U10" s="34"/>
      <c r="V10" s="34"/>
    </row>
    <row r="11" spans="1:22" s="30" customFormat="1" ht="16.5" customHeight="1">
      <c r="A11" s="17">
        <v>5</v>
      </c>
      <c r="B11" s="18" t="s">
        <v>23</v>
      </c>
      <c r="C11" s="19">
        <f t="shared" si="4"/>
        <v>32662</v>
      </c>
      <c r="D11" s="20">
        <f t="shared" si="4"/>
        <v>2896402.48</v>
      </c>
      <c r="E11" s="19">
        <f t="shared" si="4"/>
        <v>143450</v>
      </c>
      <c r="F11" s="21">
        <f t="shared" si="4"/>
        <v>6</v>
      </c>
      <c r="G11" s="21">
        <f t="shared" si="4"/>
        <v>136372</v>
      </c>
      <c r="H11" s="22">
        <f t="shared" si="4"/>
        <v>2341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4">
        <f t="shared" si="5"/>
        <v>17310</v>
      </c>
      <c r="M11" s="42">
        <v>11614993.367</v>
      </c>
      <c r="N11" s="43">
        <v>38623305.17</v>
      </c>
      <c r="O11" s="128">
        <f t="shared" si="1"/>
        <v>12794224.559999999</v>
      </c>
      <c r="P11" s="128">
        <f t="shared" si="6"/>
        <v>283549928.3904</v>
      </c>
      <c r="Q11" s="129">
        <f t="shared" si="7"/>
        <v>296344152.9504</v>
      </c>
      <c r="R11" s="147">
        <f t="shared" si="2"/>
        <v>9073.055935043782</v>
      </c>
      <c r="S11" s="145">
        <f t="shared" si="3"/>
        <v>88.67805033372115</v>
      </c>
      <c r="T11" s="34"/>
      <c r="U11" s="34"/>
      <c r="V11" s="34"/>
    </row>
    <row r="12" spans="1:19" s="30" customFormat="1" ht="16.5" customHeight="1">
      <c r="A12" s="17">
        <v>6</v>
      </c>
      <c r="B12" s="18" t="s">
        <v>24</v>
      </c>
      <c r="C12" s="19">
        <f t="shared" si="4"/>
        <v>17538</v>
      </c>
      <c r="D12" s="20">
        <f t="shared" si="4"/>
        <v>1751734.9050000003</v>
      </c>
      <c r="E12" s="19">
        <f t="shared" si="4"/>
        <v>91224</v>
      </c>
      <c r="F12" s="21">
        <f t="shared" si="4"/>
        <v>4</v>
      </c>
      <c r="G12" s="21">
        <f t="shared" si="4"/>
        <v>86411</v>
      </c>
      <c r="H12" s="22">
        <f t="shared" si="4"/>
        <v>5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4">
        <f t="shared" si="5"/>
        <v>8528</v>
      </c>
      <c r="M12" s="45">
        <v>5965169.632</v>
      </c>
      <c r="N12" s="46">
        <v>19835398.72</v>
      </c>
      <c r="O12" s="128">
        <f t="shared" si="1"/>
        <v>7876521.539999999</v>
      </c>
      <c r="P12" s="142">
        <f t="shared" si="6"/>
        <v>171628700.4594</v>
      </c>
      <c r="Q12" s="129">
        <f>O12+P12</f>
        <v>179505221.9994</v>
      </c>
      <c r="R12" s="147">
        <f t="shared" si="2"/>
        <v>10235.216216182003</v>
      </c>
      <c r="S12" s="148">
        <f t="shared" si="3"/>
        <v>99.88225025658572</v>
      </c>
    </row>
    <row r="13" spans="1:19" s="30" customFormat="1" ht="16.5" customHeight="1">
      <c r="A13" s="17">
        <v>7</v>
      </c>
      <c r="B13" s="18" t="s">
        <v>25</v>
      </c>
      <c r="C13" s="19">
        <f t="shared" si="4"/>
        <v>13033</v>
      </c>
      <c r="D13" s="20">
        <f t="shared" si="4"/>
        <v>1431744.9200000002</v>
      </c>
      <c r="E13" s="19">
        <f t="shared" si="4"/>
        <v>57977</v>
      </c>
      <c r="F13" s="21">
        <f t="shared" si="4"/>
        <v>5</v>
      </c>
      <c r="G13" s="21">
        <f t="shared" si="4"/>
        <v>37388</v>
      </c>
      <c r="H13" s="22">
        <f t="shared" si="4"/>
        <v>18539</v>
      </c>
      <c r="I13" s="23">
        <f t="shared" si="4"/>
        <v>1564</v>
      </c>
      <c r="J13" s="23">
        <f t="shared" si="4"/>
        <v>0</v>
      </c>
      <c r="K13" s="23">
        <f t="shared" si="4"/>
        <v>0</v>
      </c>
      <c r="L13" s="24">
        <f t="shared" si="5"/>
        <v>9074</v>
      </c>
      <c r="M13" s="31">
        <v>8122191.323</v>
      </c>
      <c r="N13" s="32">
        <v>27008599.04</v>
      </c>
      <c r="O13" s="128">
        <f t="shared" si="1"/>
        <v>6402525.419999999</v>
      </c>
      <c r="P13" s="128">
        <f t="shared" si="6"/>
        <v>140242040.54160002</v>
      </c>
      <c r="Q13" s="129">
        <f>O13+P13</f>
        <v>146644565.9616</v>
      </c>
      <c r="R13" s="147">
        <f t="shared" si="2"/>
        <v>11251.788994214687</v>
      </c>
      <c r="S13" s="148">
        <f t="shared" si="3"/>
        <v>109.85536100667538</v>
      </c>
    </row>
    <row r="14" spans="1:19" s="30" customFormat="1" ht="16.5" customHeight="1">
      <c r="A14" s="17">
        <v>8</v>
      </c>
      <c r="B14" s="18" t="s">
        <v>26</v>
      </c>
      <c r="C14" s="19">
        <f t="shared" si="4"/>
        <v>11722</v>
      </c>
      <c r="D14" s="20">
        <f t="shared" si="4"/>
        <v>849543.9170000001</v>
      </c>
      <c r="E14" s="19">
        <f t="shared" si="4"/>
        <v>47145</v>
      </c>
      <c r="F14" s="21">
        <f t="shared" si="4"/>
        <v>0</v>
      </c>
      <c r="G14" s="21">
        <f t="shared" si="4"/>
        <v>31649</v>
      </c>
      <c r="H14" s="22">
        <f t="shared" si="4"/>
        <v>12886</v>
      </c>
      <c r="I14" s="23">
        <f t="shared" si="4"/>
        <v>1522</v>
      </c>
      <c r="J14" s="23">
        <f t="shared" si="4"/>
        <v>0</v>
      </c>
      <c r="K14" s="23">
        <f t="shared" si="4"/>
        <v>100</v>
      </c>
      <c r="L14" s="24">
        <f t="shared" si="5"/>
        <v>8491</v>
      </c>
      <c r="M14" s="31">
        <v>5220743.426</v>
      </c>
      <c r="N14" s="32">
        <v>17362876.98</v>
      </c>
      <c r="O14" s="128">
        <f t="shared" si="1"/>
        <v>4996351.98</v>
      </c>
      <c r="P14" s="128">
        <f t="shared" si="6"/>
        <v>84411717.34116001</v>
      </c>
      <c r="Q14" s="129">
        <f t="shared" si="7"/>
        <v>89408069.32116002</v>
      </c>
      <c r="R14" s="130">
        <f t="shared" si="2"/>
        <v>7627.373257222319</v>
      </c>
      <c r="S14" s="131">
        <f t="shared" si="3"/>
        <v>72.47431470738783</v>
      </c>
    </row>
    <row r="15" spans="1:19" s="30" customFormat="1" ht="16.5" customHeight="1">
      <c r="A15" s="17">
        <v>9</v>
      </c>
      <c r="B15" s="18" t="s">
        <v>27</v>
      </c>
      <c r="C15" s="19">
        <f t="shared" si="4"/>
        <v>8294</v>
      </c>
      <c r="D15" s="20">
        <f t="shared" si="4"/>
        <v>619002.5</v>
      </c>
      <c r="E15" s="19">
        <f t="shared" si="4"/>
        <v>38165</v>
      </c>
      <c r="F15" s="21">
        <f t="shared" si="4"/>
        <v>0</v>
      </c>
      <c r="G15" s="21">
        <f t="shared" si="4"/>
        <v>34810</v>
      </c>
      <c r="H15" s="22">
        <f t="shared" si="4"/>
        <v>0</v>
      </c>
      <c r="I15" s="23">
        <f t="shared" si="4"/>
        <v>2424</v>
      </c>
      <c r="J15" s="23">
        <f t="shared" si="4"/>
        <v>0</v>
      </c>
      <c r="K15" s="23">
        <f t="shared" si="4"/>
        <v>0</v>
      </c>
      <c r="L15" s="24">
        <f t="shared" si="5"/>
        <v>4612</v>
      </c>
      <c r="M15" s="31">
        <v>3641695.143</v>
      </c>
      <c r="N15" s="32">
        <v>12109377.44</v>
      </c>
      <c r="O15" s="128">
        <f t="shared" si="1"/>
        <v>3335039.88</v>
      </c>
      <c r="P15" s="128">
        <f t="shared" si="6"/>
        <v>61199393.58</v>
      </c>
      <c r="Q15" s="129">
        <f t="shared" si="7"/>
        <v>64534433.46</v>
      </c>
      <c r="R15" s="149">
        <f t="shared" si="2"/>
        <v>7780.857663371112</v>
      </c>
      <c r="S15" s="148">
        <f t="shared" si="3"/>
        <v>74.63256571015192</v>
      </c>
    </row>
    <row r="16" spans="1:19" s="30" customFormat="1" ht="16.5" customHeight="1">
      <c r="A16" s="17">
        <v>10</v>
      </c>
      <c r="B16" s="18" t="s">
        <v>28</v>
      </c>
      <c r="C16" s="19">
        <f t="shared" si="4"/>
        <v>4321</v>
      </c>
      <c r="D16" s="20">
        <f t="shared" si="4"/>
        <v>426343.5</v>
      </c>
      <c r="E16" s="19">
        <f t="shared" si="4"/>
        <v>19075</v>
      </c>
      <c r="F16" s="21">
        <f t="shared" si="4"/>
        <v>0</v>
      </c>
      <c r="G16" s="21">
        <f t="shared" si="4"/>
        <v>10535</v>
      </c>
      <c r="H16" s="22">
        <f t="shared" si="4"/>
        <v>6722</v>
      </c>
      <c r="I16" s="23">
        <f t="shared" si="4"/>
        <v>611</v>
      </c>
      <c r="J16" s="23">
        <f t="shared" si="4"/>
        <v>9</v>
      </c>
      <c r="K16" s="23">
        <f t="shared" si="4"/>
        <v>3</v>
      </c>
      <c r="L16" s="24">
        <f t="shared" si="5"/>
        <v>2964</v>
      </c>
      <c r="M16" s="31">
        <v>2384243.454</v>
      </c>
      <c r="N16" s="32">
        <v>7709583.92</v>
      </c>
      <c r="O16" s="128">
        <f t="shared" si="1"/>
        <v>2049244.4399999995</v>
      </c>
      <c r="P16" s="128">
        <f t="shared" si="6"/>
        <v>41903834.82</v>
      </c>
      <c r="Q16" s="129">
        <f t="shared" si="7"/>
        <v>43953079.26</v>
      </c>
      <c r="R16" s="150">
        <f t="shared" si="2"/>
        <v>10171.969280259198</v>
      </c>
      <c r="S16" s="145">
        <f t="shared" si="3"/>
        <v>98.66778523489933</v>
      </c>
    </row>
    <row r="17" spans="1:19" s="30" customFormat="1" ht="16.5" customHeight="1">
      <c r="A17" s="17">
        <v>11</v>
      </c>
      <c r="B17" s="18" t="s">
        <v>29</v>
      </c>
      <c r="C17" s="19">
        <f t="shared" si="4"/>
        <v>22811</v>
      </c>
      <c r="D17" s="20">
        <f t="shared" si="4"/>
        <v>2328982.548</v>
      </c>
      <c r="E17" s="19">
        <f t="shared" si="4"/>
        <v>102028</v>
      </c>
      <c r="F17" s="21">
        <f t="shared" si="4"/>
        <v>4</v>
      </c>
      <c r="G17" s="21">
        <f t="shared" si="4"/>
        <v>99863</v>
      </c>
      <c r="H17" s="22">
        <f t="shared" si="4"/>
        <v>224</v>
      </c>
      <c r="I17" s="23">
        <f t="shared" si="4"/>
        <v>2</v>
      </c>
      <c r="J17" s="23">
        <f t="shared" si="4"/>
        <v>0</v>
      </c>
      <c r="K17" s="23">
        <f t="shared" si="4"/>
        <v>0</v>
      </c>
      <c r="L17" s="24">
        <f t="shared" si="5"/>
        <v>9996</v>
      </c>
      <c r="M17" s="31">
        <v>12642813.749</v>
      </c>
      <c r="N17" s="32">
        <v>42086706.42</v>
      </c>
      <c r="O17" s="128">
        <f t="shared" si="1"/>
        <v>9136808.580000002</v>
      </c>
      <c r="P17" s="142">
        <f t="shared" si="6"/>
        <v>226850097.16704</v>
      </c>
      <c r="Q17" s="143">
        <f>O17+P17</f>
        <v>235986905.74704</v>
      </c>
      <c r="R17" s="144">
        <f t="shared" si="2"/>
        <v>10345.311724476787</v>
      </c>
      <c r="S17" s="145">
        <f t="shared" si="3"/>
        <v>102.09909903116917</v>
      </c>
    </row>
    <row r="18" spans="1:19" s="30" customFormat="1" ht="16.5" customHeight="1">
      <c r="A18" s="17">
        <v>12</v>
      </c>
      <c r="B18" s="18" t="s">
        <v>30</v>
      </c>
      <c r="C18" s="19">
        <f t="shared" si="4"/>
        <v>12544</v>
      </c>
      <c r="D18" s="20">
        <f t="shared" si="4"/>
        <v>1068536.15</v>
      </c>
      <c r="E18" s="19">
        <f t="shared" si="4"/>
        <v>50933</v>
      </c>
      <c r="F18" s="21">
        <f t="shared" si="4"/>
        <v>0</v>
      </c>
      <c r="G18" s="21">
        <f t="shared" si="4"/>
        <v>44429</v>
      </c>
      <c r="H18" s="22">
        <f t="shared" si="4"/>
        <v>2482</v>
      </c>
      <c r="I18" s="23">
        <f t="shared" si="4"/>
        <v>161</v>
      </c>
      <c r="J18" s="23">
        <f t="shared" si="4"/>
        <v>3</v>
      </c>
      <c r="K18" s="23">
        <f t="shared" si="4"/>
        <v>0</v>
      </c>
      <c r="L18" s="24">
        <f t="shared" si="5"/>
        <v>7748</v>
      </c>
      <c r="M18" s="31">
        <v>6973781.887</v>
      </c>
      <c r="N18" s="32">
        <v>23191022.26</v>
      </c>
      <c r="O18" s="128">
        <f t="shared" si="1"/>
        <v>4447034.88</v>
      </c>
      <c r="P18" s="142">
        <f t="shared" si="6"/>
        <v>104333794.18199998</v>
      </c>
      <c r="Q18" s="143">
        <f>O18+P18</f>
        <v>108780829.06199998</v>
      </c>
      <c r="R18" s="147">
        <f t="shared" si="2"/>
        <v>8671.94109231505</v>
      </c>
      <c r="S18" s="148">
        <f t="shared" si="3"/>
        <v>85.18304767219387</v>
      </c>
    </row>
    <row r="19" spans="1:19" s="30" customFormat="1" ht="16.5" customHeight="1">
      <c r="A19" s="17">
        <v>13</v>
      </c>
      <c r="B19" s="18" t="s">
        <v>31</v>
      </c>
      <c r="C19" s="19">
        <f t="shared" si="4"/>
        <v>23855</v>
      </c>
      <c r="D19" s="20">
        <f t="shared" si="4"/>
        <v>2533122.69</v>
      </c>
      <c r="E19" s="19">
        <f t="shared" si="4"/>
        <v>119425</v>
      </c>
      <c r="F19" s="21">
        <f t="shared" si="4"/>
        <v>552</v>
      </c>
      <c r="G19" s="21">
        <f t="shared" si="4"/>
        <v>110433</v>
      </c>
      <c r="H19" s="22">
        <f t="shared" si="4"/>
        <v>3915</v>
      </c>
      <c r="I19" s="23">
        <f t="shared" si="4"/>
        <v>28</v>
      </c>
      <c r="J19" s="23">
        <f t="shared" si="4"/>
        <v>0</v>
      </c>
      <c r="K19" s="23">
        <f t="shared" si="4"/>
        <v>0</v>
      </c>
      <c r="L19" s="24">
        <f t="shared" si="5"/>
        <v>13045</v>
      </c>
      <c r="M19" s="57">
        <v>10781934.507</v>
      </c>
      <c r="N19" s="58">
        <v>35847857.73</v>
      </c>
      <c r="O19" s="128">
        <f t="shared" si="1"/>
        <v>10710627.18</v>
      </c>
      <c r="P19" s="128">
        <f t="shared" si="6"/>
        <v>247506936.24120003</v>
      </c>
      <c r="Q19" s="129">
        <f>O19+P19</f>
        <v>258217563.42120004</v>
      </c>
      <c r="R19" s="150">
        <f t="shared" si="2"/>
        <v>10824.462939476003</v>
      </c>
      <c r="S19" s="151">
        <f t="shared" si="3"/>
        <v>106.18833326346677</v>
      </c>
    </row>
    <row r="20" spans="1:19" s="30" customFormat="1" ht="16.5" customHeight="1">
      <c r="A20" s="17">
        <v>14</v>
      </c>
      <c r="B20" s="18" t="s">
        <v>32</v>
      </c>
      <c r="C20" s="19">
        <f t="shared" si="4"/>
        <v>4743</v>
      </c>
      <c r="D20" s="20">
        <f t="shared" si="4"/>
        <v>533082.22</v>
      </c>
      <c r="E20" s="19">
        <f t="shared" si="4"/>
        <v>21824</v>
      </c>
      <c r="F20" s="21">
        <f t="shared" si="4"/>
        <v>0</v>
      </c>
      <c r="G20" s="21">
        <f t="shared" si="4"/>
        <v>21105</v>
      </c>
      <c r="H20" s="22">
        <f t="shared" si="4"/>
        <v>240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4">
        <f t="shared" si="5"/>
        <v>4655</v>
      </c>
      <c r="M20" s="31">
        <v>3438427.598</v>
      </c>
      <c r="N20" s="58">
        <v>11426200.72</v>
      </c>
      <c r="O20" s="128">
        <f t="shared" si="1"/>
        <v>1960920.9000000001</v>
      </c>
      <c r="P20" s="142">
        <f t="shared" si="6"/>
        <v>51793446.8256</v>
      </c>
      <c r="Q20" s="129">
        <f>O20+P20</f>
        <v>53754367.7256</v>
      </c>
      <c r="R20" s="147">
        <f t="shared" si="2"/>
        <v>11333.41086350411</v>
      </c>
      <c r="S20" s="148">
        <f t="shared" si="3"/>
        <v>112.39346826902803</v>
      </c>
    </row>
    <row r="21" spans="1:19" s="30" customFormat="1" ht="16.5" customHeight="1">
      <c r="A21" s="17">
        <v>15</v>
      </c>
      <c r="B21" s="18" t="s">
        <v>33</v>
      </c>
      <c r="C21" s="19">
        <f t="shared" si="4"/>
        <v>2338</v>
      </c>
      <c r="D21" s="156">
        <f t="shared" si="4"/>
        <v>221702.12699999998</v>
      </c>
      <c r="E21" s="19">
        <f t="shared" si="4"/>
        <v>10467</v>
      </c>
      <c r="F21" s="21">
        <f t="shared" si="4"/>
        <v>15</v>
      </c>
      <c r="G21" s="21">
        <f t="shared" si="4"/>
        <v>8973</v>
      </c>
      <c r="H21" s="22">
        <f t="shared" si="4"/>
        <v>740</v>
      </c>
      <c r="I21" s="23">
        <f t="shared" si="4"/>
        <v>213</v>
      </c>
      <c r="J21" s="23">
        <f t="shared" si="4"/>
        <v>0</v>
      </c>
      <c r="K21" s="23">
        <f t="shared" si="4"/>
        <v>47</v>
      </c>
      <c r="L21" s="24">
        <f t="shared" si="5"/>
        <v>2056</v>
      </c>
      <c r="M21" s="32">
        <v>2052129.11</v>
      </c>
      <c r="N21" s="32">
        <v>6823752.41</v>
      </c>
      <c r="O21" s="128">
        <f t="shared" si="1"/>
        <v>948897.54</v>
      </c>
      <c r="P21" s="128">
        <f t="shared" si="6"/>
        <v>21673612.37196</v>
      </c>
      <c r="Q21" s="129">
        <f>O21+P21</f>
        <v>22622509.91196</v>
      </c>
      <c r="R21" s="147">
        <f t="shared" si="2"/>
        <v>9676.009372095808</v>
      </c>
      <c r="S21" s="131">
        <f t="shared" si="3"/>
        <v>94.82554619332763</v>
      </c>
    </row>
    <row r="22" spans="1:19" s="2" customFormat="1" ht="16.5" customHeight="1">
      <c r="A22" s="61"/>
      <c r="B22" s="62" t="s">
        <v>34</v>
      </c>
      <c r="C22" s="63">
        <f>SUM(C7:C21)</f>
        <v>282219</v>
      </c>
      <c r="D22" s="64">
        <f aca="true" t="shared" si="8" ref="D22:Q22">SUM(D7:D21)</f>
        <v>24821767.913000003</v>
      </c>
      <c r="E22" s="63">
        <f t="shared" si="8"/>
        <v>1131326</v>
      </c>
      <c r="F22" s="63">
        <f t="shared" si="8"/>
        <v>832</v>
      </c>
      <c r="G22" s="63">
        <f t="shared" si="8"/>
        <v>960501</v>
      </c>
      <c r="H22" s="63">
        <f t="shared" si="8"/>
        <v>126732</v>
      </c>
      <c r="I22" s="63">
        <f t="shared" si="8"/>
        <v>9634</v>
      </c>
      <c r="J22" s="63">
        <f t="shared" si="8"/>
        <v>13</v>
      </c>
      <c r="K22" s="63">
        <f t="shared" si="8"/>
        <v>165</v>
      </c>
      <c r="L22" s="63">
        <f t="shared" si="8"/>
        <v>142148</v>
      </c>
      <c r="M22" s="65">
        <f>SUM(M7:M21)</f>
        <v>118718529.616</v>
      </c>
      <c r="N22" s="64">
        <f>SUM(N7:N21)</f>
        <v>394552953.69000006</v>
      </c>
      <c r="O22" s="152">
        <f t="shared" si="8"/>
        <v>107993741.21999998</v>
      </c>
      <c r="P22" s="152">
        <f t="shared" si="8"/>
        <v>2420345881.1181602</v>
      </c>
      <c r="Q22" s="152">
        <f t="shared" si="8"/>
        <v>2528339622.3381605</v>
      </c>
      <c r="R22" s="153">
        <f t="shared" si="2"/>
        <v>8958.785986550021</v>
      </c>
      <c r="S22" s="153">
        <f t="shared" si="3"/>
        <v>87.95215032651949</v>
      </c>
    </row>
    <row r="23" spans="1:19" ht="16.5" customHeight="1">
      <c r="A23" s="67"/>
      <c r="B23" s="67"/>
      <c r="C23" s="91">
        <v>282219</v>
      </c>
      <c r="D23" s="69">
        <v>24821767.913</v>
      </c>
      <c r="E23" s="91">
        <v>1131326</v>
      </c>
      <c r="F23" s="68">
        <v>832</v>
      </c>
      <c r="G23" s="70">
        <v>960501</v>
      </c>
      <c r="H23" s="91">
        <v>126732</v>
      </c>
      <c r="I23" s="68">
        <v>9634</v>
      </c>
      <c r="J23" s="68">
        <v>13</v>
      </c>
      <c r="K23" s="68">
        <v>165</v>
      </c>
      <c r="L23" s="91">
        <v>142148</v>
      </c>
      <c r="M23" s="71">
        <v>118718529.616</v>
      </c>
      <c r="N23" s="72">
        <v>394552953.69000006</v>
      </c>
      <c r="O23" s="141">
        <v>107993741.21999998</v>
      </c>
      <c r="P23" s="100">
        <v>2420345881.1181602</v>
      </c>
      <c r="Q23" s="141">
        <v>2528339622.3381605</v>
      </c>
      <c r="R23" s="100">
        <v>8958.785986550021</v>
      </c>
      <c r="S23" s="100">
        <v>87.95215032651947</v>
      </c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4.2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9.25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47" s="118" customFormat="1" ht="15">
      <c r="A28" s="108">
        <v>1</v>
      </c>
      <c r="B28" s="109" t="s">
        <v>19</v>
      </c>
      <c r="C28" s="112">
        <v>54689</v>
      </c>
      <c r="D28" s="119">
        <v>2748158.53</v>
      </c>
      <c r="E28" s="112">
        <v>122872</v>
      </c>
      <c r="F28" s="113">
        <v>245</v>
      </c>
      <c r="G28" s="113">
        <v>103134</v>
      </c>
      <c r="H28" s="114">
        <v>19493</v>
      </c>
      <c r="I28" s="110"/>
      <c r="J28" s="110"/>
      <c r="K28" s="110"/>
      <c r="L28" s="115"/>
      <c r="M28" s="138"/>
      <c r="N28" s="139"/>
      <c r="O28" s="128">
        <f aca="true" t="shared" si="9" ref="O28:O42">(F28*10.15+G28*15.19+H28*25.98+I28*11.17+J28*5.08+K28*1.98)*6</f>
        <v>12453122.100000001</v>
      </c>
      <c r="P28" s="142">
        <f>(D28*15.58)*6+O28</f>
        <v>269350981.48440003</v>
      </c>
      <c r="Q28" s="143">
        <f aca="true" t="shared" si="10" ref="Q28:Q34">O28+P28</f>
        <v>281804103.58440006</v>
      </c>
      <c r="R28" s="144">
        <f aca="true" t="shared" si="11" ref="R28:R43">Q28/C28</f>
        <v>5152.847987427089</v>
      </c>
      <c r="S28" s="145">
        <f aca="true" t="shared" si="12" ref="S28:S43">D28/C28</f>
        <v>50.25066338751851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18" customFormat="1" ht="15">
      <c r="A29" s="108">
        <v>2</v>
      </c>
      <c r="B29" s="109" t="s">
        <v>20</v>
      </c>
      <c r="C29" s="112">
        <v>4640</v>
      </c>
      <c r="D29" s="119">
        <v>227376.02</v>
      </c>
      <c r="E29" s="112">
        <v>12896</v>
      </c>
      <c r="F29" s="113">
        <v>1</v>
      </c>
      <c r="G29" s="113">
        <v>9969</v>
      </c>
      <c r="H29" s="114">
        <v>345</v>
      </c>
      <c r="I29" s="114"/>
      <c r="J29" s="114"/>
      <c r="K29" s="114"/>
      <c r="L29" s="115"/>
      <c r="M29" s="116"/>
      <c r="N29" s="117"/>
      <c r="O29" s="128">
        <f t="shared" si="9"/>
        <v>962414.1599999999</v>
      </c>
      <c r="P29" s="146">
        <v>14230799.9</v>
      </c>
      <c r="Q29" s="129">
        <f t="shared" si="10"/>
        <v>15193214.06</v>
      </c>
      <c r="R29" s="144">
        <f t="shared" si="11"/>
        <v>3274.399581896552</v>
      </c>
      <c r="S29" s="145">
        <f t="shared" si="12"/>
        <v>49.0034525862069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18" customFormat="1" ht="15">
      <c r="A30" s="108">
        <v>3</v>
      </c>
      <c r="B30" s="109" t="s">
        <v>21</v>
      </c>
      <c r="C30" s="110">
        <v>5929</v>
      </c>
      <c r="D30" s="111">
        <v>435756.75</v>
      </c>
      <c r="E30" s="112">
        <v>27715</v>
      </c>
      <c r="F30" s="113"/>
      <c r="G30" s="114">
        <v>21261</v>
      </c>
      <c r="H30" s="114">
        <v>1164</v>
      </c>
      <c r="I30" s="114">
        <v>390</v>
      </c>
      <c r="J30" s="114">
        <v>1</v>
      </c>
      <c r="K30" s="114"/>
      <c r="L30" s="115"/>
      <c r="M30" s="116"/>
      <c r="N30" s="117"/>
      <c r="O30" s="128">
        <f t="shared" si="9"/>
        <v>2145340.1399999997</v>
      </c>
      <c r="P30" s="142">
        <f aca="true" t="shared" si="13" ref="P30:P42">(D30*15.58)*6+O30</f>
        <v>42879881.13</v>
      </c>
      <c r="Q30" s="143">
        <f t="shared" si="10"/>
        <v>45025221.27</v>
      </c>
      <c r="R30" s="144">
        <f t="shared" si="11"/>
        <v>7594.066667228875</v>
      </c>
      <c r="S30" s="145">
        <f t="shared" si="12"/>
        <v>73.49582560296847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18" customFormat="1" ht="15">
      <c r="A31" s="108">
        <v>4</v>
      </c>
      <c r="B31" s="109" t="s">
        <v>22</v>
      </c>
      <c r="C31" s="112">
        <v>10431</v>
      </c>
      <c r="D31" s="119">
        <v>687835.37</v>
      </c>
      <c r="E31" s="112">
        <v>44817</v>
      </c>
      <c r="F31" s="113"/>
      <c r="G31" s="113">
        <v>39178</v>
      </c>
      <c r="H31" s="114">
        <v>2418</v>
      </c>
      <c r="I31" s="114">
        <v>657</v>
      </c>
      <c r="J31" s="114"/>
      <c r="K31" s="120"/>
      <c r="L31" s="115"/>
      <c r="M31" s="116"/>
      <c r="N31" s="117"/>
      <c r="O31" s="142">
        <f t="shared" si="9"/>
        <v>3991632.8999999994</v>
      </c>
      <c r="P31" s="142">
        <f t="shared" si="13"/>
        <v>68290483.28760001</v>
      </c>
      <c r="Q31" s="143">
        <f t="shared" si="10"/>
        <v>72282116.18760002</v>
      </c>
      <c r="R31" s="144">
        <f t="shared" si="11"/>
        <v>6929.54809582974</v>
      </c>
      <c r="S31" s="145">
        <f t="shared" si="12"/>
        <v>65.94146007094238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18" customFormat="1" ht="15">
      <c r="A32" s="108">
        <v>5</v>
      </c>
      <c r="B32" s="109" t="s">
        <v>23</v>
      </c>
      <c r="C32" s="112">
        <v>15352</v>
      </c>
      <c r="D32" s="119">
        <v>1000770.19</v>
      </c>
      <c r="E32" s="112">
        <v>63388</v>
      </c>
      <c r="F32" s="113"/>
      <c r="G32" s="113">
        <v>58047</v>
      </c>
      <c r="H32" s="114">
        <v>750</v>
      </c>
      <c r="I32" s="121"/>
      <c r="J32" s="121"/>
      <c r="K32" s="121"/>
      <c r="L32" s="115"/>
      <c r="M32" s="122"/>
      <c r="N32" s="123"/>
      <c r="O32" s="128">
        <f t="shared" si="9"/>
        <v>5407313.58</v>
      </c>
      <c r="P32" s="128">
        <f t="shared" si="13"/>
        <v>98959310.94119999</v>
      </c>
      <c r="Q32" s="129">
        <f t="shared" si="10"/>
        <v>104366624.52119999</v>
      </c>
      <c r="R32" s="147">
        <f t="shared" si="11"/>
        <v>6798.242868759769</v>
      </c>
      <c r="S32" s="145">
        <f t="shared" si="12"/>
        <v>65.18826146430432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18" customFormat="1" ht="15">
      <c r="A33" s="108">
        <v>6</v>
      </c>
      <c r="B33" s="109" t="s">
        <v>24</v>
      </c>
      <c r="C33" s="112">
        <v>9010</v>
      </c>
      <c r="D33" s="119">
        <v>632150.68</v>
      </c>
      <c r="E33" s="112">
        <v>43830</v>
      </c>
      <c r="F33" s="120">
        <v>4</v>
      </c>
      <c r="G33" s="113">
        <v>39479</v>
      </c>
      <c r="H33" s="114"/>
      <c r="I33" s="114"/>
      <c r="J33" s="114"/>
      <c r="K33" s="114"/>
      <c r="L33" s="115"/>
      <c r="M33" s="124"/>
      <c r="N33" s="125"/>
      <c r="O33" s="128">
        <f t="shared" si="9"/>
        <v>3598359.66</v>
      </c>
      <c r="P33" s="142">
        <f t="shared" si="13"/>
        <v>62691805.2264</v>
      </c>
      <c r="Q33" s="129">
        <f t="shared" si="10"/>
        <v>66290164.8864</v>
      </c>
      <c r="R33" s="147">
        <f t="shared" si="11"/>
        <v>7357.3989885016645</v>
      </c>
      <c r="S33" s="148">
        <f t="shared" si="12"/>
        <v>70.1610077691454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s="118" customFormat="1" ht="15">
      <c r="A34" s="108">
        <v>7</v>
      </c>
      <c r="B34" s="109" t="s">
        <v>25</v>
      </c>
      <c r="C34" s="112">
        <v>3959</v>
      </c>
      <c r="D34" s="126">
        <v>247191.3</v>
      </c>
      <c r="E34" s="113">
        <v>15227</v>
      </c>
      <c r="F34" s="114">
        <v>5</v>
      </c>
      <c r="G34" s="114">
        <v>10705</v>
      </c>
      <c r="H34" s="114">
        <v>2879</v>
      </c>
      <c r="I34" s="114">
        <v>236</v>
      </c>
      <c r="J34" s="114"/>
      <c r="K34" s="114"/>
      <c r="L34" s="127"/>
      <c r="M34" s="116"/>
      <c r="N34" s="117"/>
      <c r="O34" s="128">
        <f t="shared" si="9"/>
        <v>1440553.44</v>
      </c>
      <c r="P34" s="128">
        <f t="shared" si="13"/>
        <v>24547996.164</v>
      </c>
      <c r="Q34" s="129">
        <f t="shared" si="10"/>
        <v>25988549.604000002</v>
      </c>
      <c r="R34" s="147">
        <f t="shared" si="11"/>
        <v>6564.422734023744</v>
      </c>
      <c r="S34" s="148">
        <f t="shared" si="12"/>
        <v>62.43781257893407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s="118" customFormat="1" ht="15">
      <c r="A35" s="108">
        <v>8</v>
      </c>
      <c r="B35" s="109" t="s">
        <v>26</v>
      </c>
      <c r="C35" s="112">
        <v>3231</v>
      </c>
      <c r="D35" s="119">
        <v>152641.78</v>
      </c>
      <c r="E35" s="112">
        <v>10390</v>
      </c>
      <c r="F35" s="113"/>
      <c r="G35" s="113">
        <v>7431</v>
      </c>
      <c r="H35" s="114">
        <v>1438</v>
      </c>
      <c r="I35" s="114">
        <v>191</v>
      </c>
      <c r="J35" s="114"/>
      <c r="K35" s="114">
        <v>18</v>
      </c>
      <c r="L35" s="115"/>
      <c r="M35" s="116"/>
      <c r="N35" s="117"/>
      <c r="O35" s="128">
        <f t="shared" si="9"/>
        <v>914431.4400000002</v>
      </c>
      <c r="P35" s="128">
        <f t="shared" si="13"/>
        <v>15183385.0344</v>
      </c>
      <c r="Q35" s="129">
        <f aca="true" t="shared" si="14" ref="Q35:Q42">O35+P35</f>
        <v>16097816.474399999</v>
      </c>
      <c r="R35" s="130">
        <f t="shared" si="11"/>
        <v>4982.3016014856075</v>
      </c>
      <c r="S35" s="131">
        <f t="shared" si="12"/>
        <v>47.2428907458991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s="118" customFormat="1" ht="15">
      <c r="A36" s="108">
        <v>9</v>
      </c>
      <c r="B36" s="109" t="s">
        <v>27</v>
      </c>
      <c r="C36" s="112">
        <v>3682</v>
      </c>
      <c r="D36" s="119">
        <v>196854.7</v>
      </c>
      <c r="E36" s="112">
        <v>15356</v>
      </c>
      <c r="F36" s="113"/>
      <c r="G36" s="113">
        <v>12037</v>
      </c>
      <c r="H36" s="110"/>
      <c r="I36" s="110">
        <v>715</v>
      </c>
      <c r="J36" s="110"/>
      <c r="K36" s="110"/>
      <c r="L36" s="115"/>
      <c r="M36" s="116"/>
      <c r="N36" s="117"/>
      <c r="O36" s="128">
        <f t="shared" si="9"/>
        <v>1144971.48</v>
      </c>
      <c r="P36" s="128">
        <f t="shared" si="13"/>
        <v>19546948.836000003</v>
      </c>
      <c r="Q36" s="129">
        <f t="shared" si="14"/>
        <v>20691920.316000003</v>
      </c>
      <c r="R36" s="149">
        <f t="shared" si="11"/>
        <v>5619.750221618687</v>
      </c>
      <c r="S36" s="148">
        <f t="shared" si="12"/>
        <v>53.46406844106464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118" customFormat="1" ht="15">
      <c r="A37" s="108">
        <v>10</v>
      </c>
      <c r="B37" s="109" t="s">
        <v>28</v>
      </c>
      <c r="C37" s="112">
        <v>1357</v>
      </c>
      <c r="D37" s="119">
        <v>82471.5</v>
      </c>
      <c r="E37" s="112">
        <v>5141</v>
      </c>
      <c r="F37" s="113"/>
      <c r="G37" s="113">
        <v>3013</v>
      </c>
      <c r="H37" s="114">
        <v>657</v>
      </c>
      <c r="I37" s="114">
        <v>116</v>
      </c>
      <c r="J37" s="114"/>
      <c r="K37" s="114"/>
      <c r="L37" s="115"/>
      <c r="M37" s="116"/>
      <c r="N37" s="117"/>
      <c r="O37" s="128">
        <f t="shared" si="9"/>
        <v>384792.30000000005</v>
      </c>
      <c r="P37" s="128">
        <f t="shared" si="13"/>
        <v>8094228.12</v>
      </c>
      <c r="Q37" s="129">
        <f t="shared" si="14"/>
        <v>8479020.42</v>
      </c>
      <c r="R37" s="150">
        <f t="shared" si="11"/>
        <v>6248.356978629329</v>
      </c>
      <c r="S37" s="145">
        <f t="shared" si="12"/>
        <v>60.77487103905674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118" customFormat="1" ht="15">
      <c r="A38" s="108">
        <v>11</v>
      </c>
      <c r="B38" s="109" t="s">
        <v>29</v>
      </c>
      <c r="C38" s="112">
        <v>12815</v>
      </c>
      <c r="D38" s="132">
        <v>984385.191</v>
      </c>
      <c r="E38" s="112">
        <v>54475</v>
      </c>
      <c r="F38" s="113"/>
      <c r="G38" s="113">
        <v>52672</v>
      </c>
      <c r="H38" s="114">
        <v>53</v>
      </c>
      <c r="I38" s="114"/>
      <c r="J38" s="114"/>
      <c r="K38" s="114"/>
      <c r="L38" s="115"/>
      <c r="M38" s="116"/>
      <c r="N38" s="117"/>
      <c r="O38" s="128">
        <f t="shared" si="9"/>
        <v>4808787.719999999</v>
      </c>
      <c r="P38" s="142">
        <f t="shared" si="13"/>
        <v>96829115.37468</v>
      </c>
      <c r="Q38" s="143">
        <f t="shared" si="14"/>
        <v>101637903.09468</v>
      </c>
      <c r="R38" s="144">
        <f t="shared" si="11"/>
        <v>7931.166843127585</v>
      </c>
      <c r="S38" s="145">
        <f t="shared" si="12"/>
        <v>76.81507538041357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s="118" customFormat="1" ht="15">
      <c r="A39" s="108">
        <v>12</v>
      </c>
      <c r="B39" s="109" t="s">
        <v>30</v>
      </c>
      <c r="C39" s="133">
        <v>4796</v>
      </c>
      <c r="D39" s="132">
        <v>288080.69</v>
      </c>
      <c r="E39" s="112">
        <v>18788</v>
      </c>
      <c r="F39" s="113"/>
      <c r="G39" s="134">
        <v>14803</v>
      </c>
      <c r="H39" s="114">
        <v>220</v>
      </c>
      <c r="I39" s="114">
        <v>16</v>
      </c>
      <c r="J39" s="114">
        <v>3</v>
      </c>
      <c r="K39" s="114"/>
      <c r="L39" s="115"/>
      <c r="M39" s="116"/>
      <c r="N39" s="117"/>
      <c r="O39" s="128">
        <f t="shared" si="9"/>
        <v>1384602.78</v>
      </c>
      <c r="P39" s="142">
        <f t="shared" si="13"/>
        <v>28314385.6812</v>
      </c>
      <c r="Q39" s="143">
        <f t="shared" si="14"/>
        <v>29698988.461200003</v>
      </c>
      <c r="R39" s="147">
        <f t="shared" si="11"/>
        <v>6192.449637447874</v>
      </c>
      <c r="S39" s="148">
        <f t="shared" si="12"/>
        <v>60.06686613844871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s="118" customFormat="1" ht="15">
      <c r="A40" s="108">
        <v>13</v>
      </c>
      <c r="B40" s="109" t="s">
        <v>31</v>
      </c>
      <c r="C40" s="133">
        <v>10810</v>
      </c>
      <c r="D40" s="132">
        <v>857167.04</v>
      </c>
      <c r="E40" s="112">
        <v>51983</v>
      </c>
      <c r="F40" s="113">
        <v>192</v>
      </c>
      <c r="G40" s="134">
        <v>46970</v>
      </c>
      <c r="H40" s="114">
        <v>769</v>
      </c>
      <c r="I40" s="114">
        <v>2</v>
      </c>
      <c r="J40" s="114"/>
      <c r="K40" s="114"/>
      <c r="L40" s="115"/>
      <c r="M40" s="135"/>
      <c r="N40" s="136"/>
      <c r="O40" s="128">
        <f t="shared" si="9"/>
        <v>4412544.359999999</v>
      </c>
      <c r="P40" s="128">
        <f t="shared" si="13"/>
        <v>84540519.2592</v>
      </c>
      <c r="Q40" s="129">
        <f t="shared" si="14"/>
        <v>88953063.6192</v>
      </c>
      <c r="R40" s="150">
        <f t="shared" si="11"/>
        <v>8228.775542941721</v>
      </c>
      <c r="S40" s="151">
        <f t="shared" si="12"/>
        <v>79.29389824236819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s="118" customFormat="1" ht="15">
      <c r="A41" s="108">
        <v>14</v>
      </c>
      <c r="B41" s="109" t="s">
        <v>32</v>
      </c>
      <c r="C41" s="133">
        <v>88</v>
      </c>
      <c r="D41" s="132">
        <v>6257.88</v>
      </c>
      <c r="E41" s="112">
        <v>321</v>
      </c>
      <c r="F41" s="113"/>
      <c r="G41" s="134">
        <v>264</v>
      </c>
      <c r="H41" s="114">
        <v>10</v>
      </c>
      <c r="I41" s="114"/>
      <c r="J41" s="114"/>
      <c r="K41" s="114"/>
      <c r="L41" s="115"/>
      <c r="M41" s="116"/>
      <c r="N41" s="136"/>
      <c r="O41" s="128">
        <f t="shared" si="9"/>
        <v>25619.760000000002</v>
      </c>
      <c r="P41" s="142">
        <f t="shared" si="13"/>
        <v>610606.3824</v>
      </c>
      <c r="Q41" s="129">
        <f t="shared" si="14"/>
        <v>636226.1424</v>
      </c>
      <c r="R41" s="147">
        <f t="shared" si="11"/>
        <v>7229.842527272727</v>
      </c>
      <c r="S41" s="148">
        <f t="shared" si="12"/>
        <v>71.11227272727272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s="118" customFormat="1" ht="15">
      <c r="A42" s="108">
        <v>15</v>
      </c>
      <c r="B42" s="109" t="s">
        <v>33</v>
      </c>
      <c r="C42" s="114">
        <v>282</v>
      </c>
      <c r="D42" s="137">
        <v>16369.66</v>
      </c>
      <c r="E42" s="112">
        <v>1174</v>
      </c>
      <c r="F42" s="113"/>
      <c r="G42" s="114">
        <v>905</v>
      </c>
      <c r="H42" s="134">
        <v>44</v>
      </c>
      <c r="I42" s="134">
        <v>17</v>
      </c>
      <c r="J42" s="134"/>
      <c r="K42" s="134">
        <v>6</v>
      </c>
      <c r="L42" s="115"/>
      <c r="M42" s="117"/>
      <c r="N42" s="117"/>
      <c r="O42" s="128">
        <f t="shared" si="9"/>
        <v>90551.04</v>
      </c>
      <c r="P42" s="128">
        <f t="shared" si="13"/>
        <v>1620786.8568000002</v>
      </c>
      <c r="Q42" s="129">
        <f t="shared" si="14"/>
        <v>1711337.8968000002</v>
      </c>
      <c r="R42" s="147">
        <f t="shared" si="11"/>
        <v>6068.574102127661</v>
      </c>
      <c r="S42" s="131">
        <f t="shared" si="12"/>
        <v>58.04843971631205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5">
      <c r="A43" s="61"/>
      <c r="B43" s="62" t="s">
        <v>34</v>
      </c>
      <c r="C43" s="63">
        <f>SUM(C28:C42)</f>
        <v>141071</v>
      </c>
      <c r="D43" s="64">
        <f aca="true" t="shared" si="15" ref="D43:L43">SUM(D28:D42)</f>
        <v>8563467.281000001</v>
      </c>
      <c r="E43" s="63">
        <f t="shared" si="15"/>
        <v>488373</v>
      </c>
      <c r="F43" s="63">
        <f t="shared" si="15"/>
        <v>447</v>
      </c>
      <c r="G43" s="63">
        <f t="shared" si="15"/>
        <v>419868</v>
      </c>
      <c r="H43" s="63">
        <f t="shared" si="15"/>
        <v>30240</v>
      </c>
      <c r="I43" s="63">
        <f t="shared" si="15"/>
        <v>2340</v>
      </c>
      <c r="J43" s="63">
        <f t="shared" si="15"/>
        <v>4</v>
      </c>
      <c r="K43" s="63">
        <f t="shared" si="15"/>
        <v>24</v>
      </c>
      <c r="L43" s="63">
        <f t="shared" si="15"/>
        <v>0</v>
      </c>
      <c r="M43" s="65">
        <f>SUM(M28:M42)</f>
        <v>0</v>
      </c>
      <c r="N43" s="64">
        <f>SUM(N28:N42)</f>
        <v>0</v>
      </c>
      <c r="O43" s="152">
        <f>SUM(O28:O42)</f>
        <v>43165036.86</v>
      </c>
      <c r="P43" s="152">
        <f>SUM(P28:P42)</f>
        <v>835691233.6782801</v>
      </c>
      <c r="Q43" s="152">
        <f>SUM(Q28:Q42)</f>
        <v>878856270.53828</v>
      </c>
      <c r="R43" s="153">
        <f t="shared" si="11"/>
        <v>6229.886160431839</v>
      </c>
      <c r="S43" s="153">
        <f t="shared" si="12"/>
        <v>60.70324362200595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5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9.25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47" s="118" customFormat="1" ht="15">
      <c r="A48" s="108">
        <v>1</v>
      </c>
      <c r="B48" s="109" t="s">
        <v>19</v>
      </c>
      <c r="C48" s="112">
        <v>23434</v>
      </c>
      <c r="D48" s="119">
        <v>2789421.39</v>
      </c>
      <c r="E48" s="112">
        <v>85127</v>
      </c>
      <c r="F48" s="113"/>
      <c r="G48" s="113">
        <v>48310</v>
      </c>
      <c r="H48" s="114">
        <v>36817</v>
      </c>
      <c r="I48" s="110"/>
      <c r="J48" s="110"/>
      <c r="K48" s="110"/>
      <c r="L48" s="115">
        <v>24434</v>
      </c>
      <c r="M48" s="138">
        <v>18476386.57</v>
      </c>
      <c r="N48" s="139">
        <v>61434561.78</v>
      </c>
      <c r="O48" s="128">
        <f aca="true" t="shared" si="16" ref="O48:O62">(F48*10.15+G48*15.19+H48*25.98+I48*11.17+J48*5.08+K48*1.98)*6</f>
        <v>10142007.36</v>
      </c>
      <c r="P48" s="142">
        <f>(D48*15.58)*6+O48</f>
        <v>270897118.8972</v>
      </c>
      <c r="Q48" s="143">
        <f>O48+P48</f>
        <v>281039126.2572</v>
      </c>
      <c r="R48" s="144">
        <f aca="true" t="shared" si="17" ref="R48:R63">Q48/C48</f>
        <v>11992.79364415806</v>
      </c>
      <c r="S48" s="145">
        <f aca="true" t="shared" si="18" ref="S48:S63">D48/C48</f>
        <v>119.03308824784501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s="118" customFormat="1" ht="15">
      <c r="A49" s="108">
        <v>2</v>
      </c>
      <c r="B49" s="109" t="s">
        <v>20</v>
      </c>
      <c r="C49" s="112">
        <v>5940</v>
      </c>
      <c r="D49" s="119">
        <v>532099.776</v>
      </c>
      <c r="E49" s="112">
        <v>21850</v>
      </c>
      <c r="F49" s="113"/>
      <c r="G49" s="113">
        <v>20433</v>
      </c>
      <c r="H49" s="114">
        <v>1108</v>
      </c>
      <c r="I49" s="114"/>
      <c r="J49" s="114"/>
      <c r="K49" s="114"/>
      <c r="L49" s="115">
        <v>5940</v>
      </c>
      <c r="M49" s="116">
        <v>4866392.68</v>
      </c>
      <c r="N49" s="117">
        <v>16150775.4</v>
      </c>
      <c r="O49" s="128">
        <f t="shared" si="16"/>
        <v>2034978.6600000001</v>
      </c>
      <c r="P49" s="128">
        <v>66006465.621</v>
      </c>
      <c r="Q49" s="155">
        <v>51775665.72</v>
      </c>
      <c r="R49" s="144">
        <f t="shared" si="17"/>
        <v>8716.442040404041</v>
      </c>
      <c r="S49" s="145">
        <f t="shared" si="18"/>
        <v>89.57908686868686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s="118" customFormat="1" ht="15">
      <c r="A50" s="108">
        <v>3</v>
      </c>
      <c r="B50" s="109" t="s">
        <v>21</v>
      </c>
      <c r="C50" s="110">
        <v>8366</v>
      </c>
      <c r="D50" s="111">
        <v>993889.12</v>
      </c>
      <c r="E50" s="112">
        <v>41578</v>
      </c>
      <c r="F50" s="113"/>
      <c r="G50" s="114">
        <v>35384</v>
      </c>
      <c r="H50" s="114">
        <v>5830</v>
      </c>
      <c r="I50" s="114">
        <v>840</v>
      </c>
      <c r="J50" s="114"/>
      <c r="K50" s="114">
        <v>15</v>
      </c>
      <c r="L50" s="115">
        <v>8366</v>
      </c>
      <c r="M50" s="116">
        <v>8278910.9</v>
      </c>
      <c r="N50" s="117">
        <v>27529172.09</v>
      </c>
      <c r="O50" s="128">
        <f t="shared" si="16"/>
        <v>4190153.16</v>
      </c>
      <c r="P50" s="142">
        <f aca="true" t="shared" si="19" ref="P50:P62">(D50*15.58)*6+O50</f>
        <v>97098908.0976</v>
      </c>
      <c r="Q50" s="143">
        <f aca="true" t="shared" si="20" ref="Q50:Q62">O50+P50</f>
        <v>101289061.2576</v>
      </c>
      <c r="R50" s="144">
        <f t="shared" si="17"/>
        <v>12107.22702098972</v>
      </c>
      <c r="S50" s="145">
        <f t="shared" si="18"/>
        <v>118.8009945015539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s="118" customFormat="1" ht="15">
      <c r="A51" s="108">
        <v>4</v>
      </c>
      <c r="B51" s="109" t="s">
        <v>22</v>
      </c>
      <c r="C51" s="112">
        <v>14929</v>
      </c>
      <c r="D51" s="119">
        <v>1747033</v>
      </c>
      <c r="E51" s="112">
        <v>72758</v>
      </c>
      <c r="F51" s="113"/>
      <c r="G51" s="113">
        <v>60864</v>
      </c>
      <c r="H51" s="114">
        <v>11463</v>
      </c>
      <c r="I51" s="114">
        <v>1222</v>
      </c>
      <c r="J51" s="114"/>
      <c r="K51" s="120"/>
      <c r="L51" s="115">
        <v>14929</v>
      </c>
      <c r="M51" s="116">
        <v>14258716.27</v>
      </c>
      <c r="N51" s="117">
        <v>47413763.61</v>
      </c>
      <c r="O51" s="142">
        <f t="shared" si="16"/>
        <v>7415895.84</v>
      </c>
      <c r="P51" s="142">
        <f t="shared" si="19"/>
        <v>170728540.68</v>
      </c>
      <c r="Q51" s="143">
        <f t="shared" si="20"/>
        <v>178144436.52</v>
      </c>
      <c r="R51" s="144">
        <f t="shared" si="17"/>
        <v>11932.777581887602</v>
      </c>
      <c r="S51" s="145">
        <f t="shared" si="18"/>
        <v>117.02277446580482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s="118" customFormat="1" ht="15">
      <c r="A52" s="108">
        <v>5</v>
      </c>
      <c r="B52" s="109" t="s">
        <v>23</v>
      </c>
      <c r="C52" s="112">
        <v>17310</v>
      </c>
      <c r="D52" s="119">
        <v>1895632.29</v>
      </c>
      <c r="E52" s="112">
        <v>80062</v>
      </c>
      <c r="F52" s="113">
        <v>6</v>
      </c>
      <c r="G52" s="113">
        <v>78325</v>
      </c>
      <c r="H52" s="114">
        <v>1591</v>
      </c>
      <c r="I52" s="121"/>
      <c r="J52" s="121"/>
      <c r="K52" s="121"/>
      <c r="L52" s="115">
        <v>17310</v>
      </c>
      <c r="M52" s="122">
        <v>11614993.367</v>
      </c>
      <c r="N52" s="123">
        <v>38623305.17</v>
      </c>
      <c r="O52" s="128">
        <f t="shared" si="16"/>
        <v>7386910.979999999</v>
      </c>
      <c r="P52" s="128">
        <f t="shared" si="19"/>
        <v>184590617.4492</v>
      </c>
      <c r="Q52" s="129">
        <f t="shared" si="20"/>
        <v>191977528.4292</v>
      </c>
      <c r="R52" s="147">
        <f t="shared" si="17"/>
        <v>11090.55623507799</v>
      </c>
      <c r="S52" s="145">
        <f t="shared" si="18"/>
        <v>109.51081975736568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s="118" customFormat="1" ht="15">
      <c r="A53" s="108">
        <v>6</v>
      </c>
      <c r="B53" s="109" t="s">
        <v>24</v>
      </c>
      <c r="C53" s="112">
        <v>8528</v>
      </c>
      <c r="D53" s="119">
        <v>1119584.225</v>
      </c>
      <c r="E53" s="112">
        <v>47394</v>
      </c>
      <c r="F53" s="120"/>
      <c r="G53" s="113">
        <v>46932</v>
      </c>
      <c r="H53" s="114">
        <v>5</v>
      </c>
      <c r="I53" s="114"/>
      <c r="J53" s="114"/>
      <c r="K53" s="114"/>
      <c r="L53" s="115">
        <v>8528</v>
      </c>
      <c r="M53" s="124">
        <v>5965169.632</v>
      </c>
      <c r="N53" s="125">
        <v>19835398.72</v>
      </c>
      <c r="O53" s="128">
        <f t="shared" si="16"/>
        <v>4278161.88</v>
      </c>
      <c r="P53" s="142">
        <f t="shared" si="19"/>
        <v>108936895.23300001</v>
      </c>
      <c r="Q53" s="129">
        <f t="shared" si="20"/>
        <v>113215057.113</v>
      </c>
      <c r="R53" s="147">
        <f t="shared" si="17"/>
        <v>13275.686809685742</v>
      </c>
      <c r="S53" s="148">
        <f t="shared" si="18"/>
        <v>131.28332844746717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s="118" customFormat="1" ht="15">
      <c r="A54" s="108">
        <v>7</v>
      </c>
      <c r="B54" s="109" t="s">
        <v>25</v>
      </c>
      <c r="C54" s="112">
        <v>9074</v>
      </c>
      <c r="D54" s="126">
        <v>1184553.62</v>
      </c>
      <c r="E54" s="113">
        <v>42750</v>
      </c>
      <c r="F54" s="114"/>
      <c r="G54" s="114">
        <v>26683</v>
      </c>
      <c r="H54" s="114">
        <v>15660</v>
      </c>
      <c r="I54" s="114">
        <v>1328</v>
      </c>
      <c r="J54" s="114"/>
      <c r="K54" s="114"/>
      <c r="L54" s="127">
        <v>9074</v>
      </c>
      <c r="M54" s="116">
        <v>8122191.323</v>
      </c>
      <c r="N54" s="117">
        <v>27008599.04</v>
      </c>
      <c r="O54" s="128">
        <f t="shared" si="16"/>
        <v>4961971.9799999995</v>
      </c>
      <c r="P54" s="128">
        <f t="shared" si="19"/>
        <v>115694044.37760003</v>
      </c>
      <c r="Q54" s="129">
        <f t="shared" si="20"/>
        <v>120656016.35760003</v>
      </c>
      <c r="R54" s="147">
        <f t="shared" si="17"/>
        <v>13296.894022217328</v>
      </c>
      <c r="S54" s="148">
        <f t="shared" si="18"/>
        <v>130.5437094996694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s="118" customFormat="1" ht="15">
      <c r="A55" s="108">
        <v>8</v>
      </c>
      <c r="B55" s="109" t="s">
        <v>26</v>
      </c>
      <c r="C55" s="112">
        <v>8491</v>
      </c>
      <c r="D55" s="119">
        <v>696902.1370000001</v>
      </c>
      <c r="E55" s="112">
        <v>36755</v>
      </c>
      <c r="F55" s="113"/>
      <c r="G55" s="113">
        <v>24218</v>
      </c>
      <c r="H55" s="114">
        <v>11448</v>
      </c>
      <c r="I55" s="114">
        <v>1331</v>
      </c>
      <c r="J55" s="114"/>
      <c r="K55" s="114">
        <v>82</v>
      </c>
      <c r="L55" s="115">
        <v>8491</v>
      </c>
      <c r="M55" s="116">
        <v>5220743.426</v>
      </c>
      <c r="N55" s="117">
        <v>17362876.98</v>
      </c>
      <c r="O55" s="128">
        <f t="shared" si="16"/>
        <v>4081920.54</v>
      </c>
      <c r="P55" s="128">
        <f t="shared" si="19"/>
        <v>69228332.30676001</v>
      </c>
      <c r="Q55" s="129">
        <f t="shared" si="20"/>
        <v>73310252.84676002</v>
      </c>
      <c r="R55" s="130">
        <f t="shared" si="17"/>
        <v>8633.877381552235</v>
      </c>
      <c r="S55" s="131">
        <f t="shared" si="18"/>
        <v>82.07539006006361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s="118" customFormat="1" ht="15">
      <c r="A56" s="108">
        <v>9</v>
      </c>
      <c r="B56" s="109" t="s">
        <v>27</v>
      </c>
      <c r="C56" s="112">
        <v>4612</v>
      </c>
      <c r="D56" s="119">
        <v>422147.8</v>
      </c>
      <c r="E56" s="112">
        <v>22809</v>
      </c>
      <c r="F56" s="113"/>
      <c r="G56" s="113">
        <v>22773</v>
      </c>
      <c r="H56" s="110"/>
      <c r="I56" s="110">
        <v>1709</v>
      </c>
      <c r="J56" s="110"/>
      <c r="K56" s="110"/>
      <c r="L56" s="115">
        <v>4612</v>
      </c>
      <c r="M56" s="116">
        <v>3641695.143</v>
      </c>
      <c r="N56" s="117">
        <v>12109377.44</v>
      </c>
      <c r="O56" s="128">
        <f t="shared" si="16"/>
        <v>2190068.4000000004</v>
      </c>
      <c r="P56" s="128">
        <f t="shared" si="19"/>
        <v>41652444.743999995</v>
      </c>
      <c r="Q56" s="129">
        <f t="shared" si="20"/>
        <v>43842513.143999994</v>
      </c>
      <c r="R56" s="149">
        <f t="shared" si="17"/>
        <v>9506.182381613182</v>
      </c>
      <c r="S56" s="148">
        <f t="shared" si="18"/>
        <v>91.5324804856895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s="118" customFormat="1" ht="15">
      <c r="A57" s="108">
        <v>10</v>
      </c>
      <c r="B57" s="109" t="s">
        <v>28</v>
      </c>
      <c r="C57" s="112">
        <v>2964</v>
      </c>
      <c r="D57" s="119">
        <v>343872</v>
      </c>
      <c r="E57" s="112">
        <v>13934</v>
      </c>
      <c r="F57" s="113"/>
      <c r="G57" s="113">
        <v>7522</v>
      </c>
      <c r="H57" s="114">
        <v>6065</v>
      </c>
      <c r="I57" s="114">
        <v>495</v>
      </c>
      <c r="J57" s="114">
        <v>9</v>
      </c>
      <c r="K57" s="114">
        <v>3</v>
      </c>
      <c r="L57" s="115">
        <v>2964</v>
      </c>
      <c r="M57" s="116">
        <v>2384243.454</v>
      </c>
      <c r="N57" s="117">
        <v>7709583.92</v>
      </c>
      <c r="O57" s="128">
        <f t="shared" si="16"/>
        <v>1664452.1400000001</v>
      </c>
      <c r="P57" s="128">
        <f t="shared" si="19"/>
        <v>33809606.699999996</v>
      </c>
      <c r="Q57" s="129">
        <f t="shared" si="20"/>
        <v>35474058.839999996</v>
      </c>
      <c r="R57" s="150">
        <f t="shared" si="17"/>
        <v>11968.305951417004</v>
      </c>
      <c r="S57" s="145">
        <f t="shared" si="18"/>
        <v>116.01619433198381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s="118" customFormat="1" ht="15">
      <c r="A58" s="108">
        <v>11</v>
      </c>
      <c r="B58" s="109" t="s">
        <v>29</v>
      </c>
      <c r="C58" s="112">
        <v>9996</v>
      </c>
      <c r="D58" s="132">
        <v>1344597.357</v>
      </c>
      <c r="E58" s="112">
        <v>47553</v>
      </c>
      <c r="F58" s="113">
        <v>4</v>
      </c>
      <c r="G58" s="113">
        <v>47191</v>
      </c>
      <c r="H58" s="114">
        <v>171</v>
      </c>
      <c r="I58" s="114">
        <v>2</v>
      </c>
      <c r="J58" s="114"/>
      <c r="K58" s="114"/>
      <c r="L58" s="115">
        <v>9996</v>
      </c>
      <c r="M58" s="116">
        <v>12642813.749</v>
      </c>
      <c r="N58" s="117">
        <v>42086706.42</v>
      </c>
      <c r="O58" s="128">
        <f t="shared" si="16"/>
        <v>4328020.859999999</v>
      </c>
      <c r="P58" s="142">
        <f t="shared" si="19"/>
        <v>130020981.79236</v>
      </c>
      <c r="Q58" s="143">
        <f t="shared" si="20"/>
        <v>134349002.65236</v>
      </c>
      <c r="R58" s="144">
        <f t="shared" si="17"/>
        <v>13440.276375786314</v>
      </c>
      <c r="S58" s="145">
        <f t="shared" si="18"/>
        <v>134.5135411164466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s="118" customFormat="1" ht="15">
      <c r="A59" s="108">
        <v>12</v>
      </c>
      <c r="B59" s="109" t="s">
        <v>30</v>
      </c>
      <c r="C59" s="133">
        <v>7748</v>
      </c>
      <c r="D59" s="132">
        <v>780455.46</v>
      </c>
      <c r="E59" s="112">
        <v>32145</v>
      </c>
      <c r="F59" s="113"/>
      <c r="G59" s="134">
        <v>29626</v>
      </c>
      <c r="H59" s="114">
        <v>2262</v>
      </c>
      <c r="I59" s="114">
        <v>145</v>
      </c>
      <c r="J59" s="114"/>
      <c r="K59" s="114"/>
      <c r="L59" s="115">
        <v>7748</v>
      </c>
      <c r="M59" s="116">
        <v>6973781.887</v>
      </c>
      <c r="N59" s="117">
        <v>23191022.26</v>
      </c>
      <c r="O59" s="128">
        <f t="shared" si="16"/>
        <v>3062432.1</v>
      </c>
      <c r="P59" s="142">
        <f t="shared" si="19"/>
        <v>76019408.5008</v>
      </c>
      <c r="Q59" s="143">
        <f t="shared" si="20"/>
        <v>79081840.6008</v>
      </c>
      <c r="R59" s="147">
        <f t="shared" si="17"/>
        <v>10206.742462674238</v>
      </c>
      <c r="S59" s="148">
        <f t="shared" si="18"/>
        <v>100.72992514197212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s="118" customFormat="1" ht="15">
      <c r="A60" s="108">
        <v>13</v>
      </c>
      <c r="B60" s="109" t="s">
        <v>31</v>
      </c>
      <c r="C60" s="133">
        <v>13045</v>
      </c>
      <c r="D60" s="132">
        <v>1675955.65</v>
      </c>
      <c r="E60" s="112">
        <v>67442</v>
      </c>
      <c r="F60" s="113">
        <v>360</v>
      </c>
      <c r="G60" s="134">
        <v>63463</v>
      </c>
      <c r="H60" s="114">
        <v>3146</v>
      </c>
      <c r="I60" s="114">
        <v>26</v>
      </c>
      <c r="J60" s="114"/>
      <c r="K60" s="114"/>
      <c r="L60" s="115">
        <v>13045</v>
      </c>
      <c r="M60" s="135">
        <v>10781934.507</v>
      </c>
      <c r="N60" s="136">
        <v>35847857.73</v>
      </c>
      <c r="O60" s="128">
        <f t="shared" si="16"/>
        <v>6298082.82</v>
      </c>
      <c r="P60" s="128">
        <f t="shared" si="19"/>
        <v>162966416.982</v>
      </c>
      <c r="Q60" s="129">
        <f t="shared" si="20"/>
        <v>169264499.802</v>
      </c>
      <c r="R60" s="150">
        <f t="shared" si="17"/>
        <v>12975.431184515139</v>
      </c>
      <c r="S60" s="151">
        <f t="shared" si="18"/>
        <v>128.47494442315062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s="118" customFormat="1" ht="15">
      <c r="A61" s="108">
        <v>14</v>
      </c>
      <c r="B61" s="109" t="s">
        <v>32</v>
      </c>
      <c r="C61" s="133">
        <v>4655</v>
      </c>
      <c r="D61" s="132">
        <v>526824.34</v>
      </c>
      <c r="E61" s="112">
        <v>21503</v>
      </c>
      <c r="F61" s="113"/>
      <c r="G61" s="134">
        <v>20841</v>
      </c>
      <c r="H61" s="114">
        <v>230</v>
      </c>
      <c r="I61" s="114"/>
      <c r="J61" s="114"/>
      <c r="K61" s="114"/>
      <c r="L61" s="115">
        <v>4655</v>
      </c>
      <c r="M61" s="116">
        <v>3438427.598</v>
      </c>
      <c r="N61" s="136">
        <v>11426200.72</v>
      </c>
      <c r="O61" s="128">
        <f t="shared" si="16"/>
        <v>1935301.1400000001</v>
      </c>
      <c r="P61" s="142">
        <f t="shared" si="19"/>
        <v>51182840.4432</v>
      </c>
      <c r="Q61" s="129">
        <f t="shared" si="20"/>
        <v>53118141.5832</v>
      </c>
      <c r="R61" s="147">
        <f t="shared" si="17"/>
        <v>11410.986376627283</v>
      </c>
      <c r="S61" s="148">
        <f t="shared" si="18"/>
        <v>113.17386466165412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s="118" customFormat="1" ht="15">
      <c r="A62" s="108">
        <v>15</v>
      </c>
      <c r="B62" s="109" t="s">
        <v>33</v>
      </c>
      <c r="C62" s="114">
        <v>2056</v>
      </c>
      <c r="D62" s="137">
        <v>205332.46699999998</v>
      </c>
      <c r="E62" s="112">
        <v>9293</v>
      </c>
      <c r="F62" s="113">
        <v>15</v>
      </c>
      <c r="G62" s="114">
        <v>8068</v>
      </c>
      <c r="H62" s="134">
        <v>696</v>
      </c>
      <c r="I62" s="134">
        <v>196</v>
      </c>
      <c r="J62" s="134"/>
      <c r="K62" s="134">
        <v>41</v>
      </c>
      <c r="L62" s="115">
        <v>2056</v>
      </c>
      <c r="M62" s="117">
        <v>2052129.11</v>
      </c>
      <c r="N62" s="117">
        <v>6823752.41</v>
      </c>
      <c r="O62" s="128">
        <f t="shared" si="16"/>
        <v>858346.5</v>
      </c>
      <c r="P62" s="128">
        <f t="shared" si="19"/>
        <v>20052825.515159998</v>
      </c>
      <c r="Q62" s="129">
        <f t="shared" si="20"/>
        <v>20911172.015159998</v>
      </c>
      <c r="R62" s="147">
        <f t="shared" si="17"/>
        <v>10170.803509319065</v>
      </c>
      <c r="S62" s="131">
        <f t="shared" si="18"/>
        <v>99.86987694552528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5">
      <c r="A63" s="61"/>
      <c r="B63" s="62" t="s">
        <v>34</v>
      </c>
      <c r="C63" s="63">
        <f>SUM(C48:C62)</f>
        <v>141148</v>
      </c>
      <c r="D63" s="64">
        <f aca="true" t="shared" si="21" ref="D63:L63">SUM(D48:D62)</f>
        <v>16258300.632000001</v>
      </c>
      <c r="E63" s="63">
        <f t="shared" si="21"/>
        <v>642953</v>
      </c>
      <c r="F63" s="63">
        <f t="shared" si="21"/>
        <v>385</v>
      </c>
      <c r="G63" s="63">
        <f t="shared" si="21"/>
        <v>540633</v>
      </c>
      <c r="H63" s="63">
        <f t="shared" si="21"/>
        <v>96492</v>
      </c>
      <c r="I63" s="63">
        <f t="shared" si="21"/>
        <v>7294</v>
      </c>
      <c r="J63" s="63">
        <f t="shared" si="21"/>
        <v>9</v>
      </c>
      <c r="K63" s="63">
        <f t="shared" si="21"/>
        <v>141</v>
      </c>
      <c r="L63" s="63">
        <f t="shared" si="21"/>
        <v>142148</v>
      </c>
      <c r="M63" s="65">
        <f>SUM(M48:M62)</f>
        <v>118718529.616</v>
      </c>
      <c r="N63" s="64">
        <f>SUM(N48:N62)</f>
        <v>394552953.69000006</v>
      </c>
      <c r="O63" s="152">
        <f>SUM(O48:O62)</f>
        <v>64828704.36</v>
      </c>
      <c r="P63" s="152">
        <f>SUM(P48:P62)</f>
        <v>1598885447.3398805</v>
      </c>
      <c r="Q63" s="152">
        <f>SUM(Q48:Q62)</f>
        <v>1647448373.1388803</v>
      </c>
      <c r="R63" s="153">
        <f t="shared" si="17"/>
        <v>11671.779785323775</v>
      </c>
      <c r="S63" s="153">
        <f t="shared" si="18"/>
        <v>115.18619202539179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</sheetData>
  <sheetProtection/>
  <mergeCells count="41">
    <mergeCell ref="Q4:Q5"/>
    <mergeCell ref="R4:R5"/>
    <mergeCell ref="S4:S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O25:P25"/>
    <mergeCell ref="L4:N4"/>
    <mergeCell ref="O4:P4"/>
    <mergeCell ref="Q25:Q26"/>
    <mergeCell ref="R25:R26"/>
    <mergeCell ref="A25:A26"/>
    <mergeCell ref="B25:B26"/>
    <mergeCell ref="C25:C26"/>
    <mergeCell ref="D25:D26"/>
    <mergeCell ref="F25:H25"/>
    <mergeCell ref="I25:I26"/>
    <mergeCell ref="I45:I46"/>
    <mergeCell ref="J45:J46"/>
    <mergeCell ref="K45:K46"/>
    <mergeCell ref="L45:N45"/>
    <mergeCell ref="J25:J26"/>
    <mergeCell ref="K25:K26"/>
    <mergeCell ref="L25:N25"/>
    <mergeCell ref="O45:P45"/>
    <mergeCell ref="Q45:Q46"/>
    <mergeCell ref="R45:R46"/>
    <mergeCell ref="S45:S46"/>
    <mergeCell ref="S25:S26"/>
    <mergeCell ref="A45:A46"/>
    <mergeCell ref="B45:B46"/>
    <mergeCell ref="C45:C46"/>
    <mergeCell ref="D45:D46"/>
    <mergeCell ref="F45:H45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74"/>
  <sheetViews>
    <sheetView zoomScale="90" zoomScaleNormal="90" zoomScalePageLayoutView="0" workbookViewId="0" topLeftCell="A1">
      <selection activeCell="A14" sqref="A14:IV14"/>
    </sheetView>
  </sheetViews>
  <sheetFormatPr defaultColWidth="9.140625" defaultRowHeight="15"/>
  <cols>
    <col min="1" max="1" width="9.421875" style="478" customWidth="1"/>
    <col min="2" max="2" width="33.00390625" style="478" customWidth="1"/>
    <col min="3" max="3" width="11.8515625" style="478" customWidth="1"/>
    <col min="4" max="4" width="17.8515625" style="480" customWidth="1"/>
    <col min="5" max="5" width="13.8515625" style="478" bestFit="1" customWidth="1"/>
    <col min="6" max="6" width="6.421875" style="478" customWidth="1"/>
    <col min="7" max="7" width="11.421875" style="478" bestFit="1" customWidth="1"/>
    <col min="8" max="8" width="11.421875" style="478" customWidth="1"/>
    <col min="9" max="9" width="10.00390625" style="478" customWidth="1"/>
    <col min="10" max="10" width="12.8515625" style="478" customWidth="1"/>
    <col min="11" max="11" width="7.8515625" style="478" customWidth="1"/>
    <col min="12" max="12" width="12.421875" style="478" customWidth="1"/>
    <col min="13" max="13" width="17.7109375" style="480" customWidth="1"/>
    <col min="14" max="14" width="18.7109375" style="480" customWidth="1"/>
    <col min="15" max="15" width="17.57421875" style="478" customWidth="1"/>
    <col min="16" max="16" width="20.8515625" style="478" customWidth="1"/>
    <col min="17" max="17" width="18.28125" style="478" customWidth="1"/>
    <col min="18" max="18" width="17.57421875" style="478" customWidth="1"/>
    <col min="19" max="19" width="12.140625" style="478" bestFit="1" customWidth="1"/>
    <col min="20" max="20" width="13.7109375" style="478" customWidth="1"/>
    <col min="21" max="21" width="14.8515625" style="478" customWidth="1"/>
    <col min="22" max="16384" width="9.140625" style="478" customWidth="1"/>
  </cols>
  <sheetData>
    <row r="1" spans="1:19" ht="16.5" customHeight="1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19" ht="16.5" customHeight="1">
      <c r="A2" s="706" t="s">
        <v>86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ht="16.5" customHeight="1">
      <c r="C3" s="479"/>
    </row>
    <row r="4" spans="1:20" ht="19.5" customHeight="1">
      <c r="A4" s="704" t="s">
        <v>1</v>
      </c>
      <c r="B4" s="699" t="s">
        <v>2</v>
      </c>
      <c r="C4" s="700" t="s">
        <v>3</v>
      </c>
      <c r="D4" s="705" t="s">
        <v>4</v>
      </c>
      <c r="E4" s="481"/>
      <c r="F4" s="699" t="s">
        <v>5</v>
      </c>
      <c r="G4" s="699"/>
      <c r="H4" s="699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98" t="s">
        <v>35</v>
      </c>
      <c r="P4" s="698"/>
      <c r="Q4" s="699" t="s">
        <v>10</v>
      </c>
      <c r="R4" s="700" t="s">
        <v>38</v>
      </c>
      <c r="S4" s="699" t="s">
        <v>11</v>
      </c>
      <c r="T4" s="702" t="s">
        <v>81</v>
      </c>
    </row>
    <row r="5" spans="1:20" ht="21.75" customHeight="1">
      <c r="A5" s="704"/>
      <c r="B5" s="699"/>
      <c r="C5" s="701"/>
      <c r="D5" s="705"/>
      <c r="E5" s="481" t="s">
        <v>36</v>
      </c>
      <c r="F5" s="481" t="s">
        <v>12</v>
      </c>
      <c r="G5" s="481" t="s">
        <v>13</v>
      </c>
      <c r="H5" s="481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81" t="s">
        <v>17</v>
      </c>
      <c r="P5" s="481" t="s">
        <v>18</v>
      </c>
      <c r="Q5" s="699"/>
      <c r="R5" s="701"/>
      <c r="S5" s="699"/>
      <c r="T5" s="703"/>
    </row>
    <row r="6" spans="1:20" s="486" customFormat="1" ht="16.5" customHeight="1">
      <c r="A6" s="482">
        <v>1</v>
      </c>
      <c r="B6" s="482">
        <v>2</v>
      </c>
      <c r="C6" s="482">
        <v>3</v>
      </c>
      <c r="D6" s="483">
        <v>4</v>
      </c>
      <c r="E6" s="483">
        <v>5</v>
      </c>
      <c r="F6" s="483">
        <v>6</v>
      </c>
      <c r="G6" s="483">
        <v>7</v>
      </c>
      <c r="H6" s="483">
        <v>8</v>
      </c>
      <c r="I6" s="483">
        <v>9</v>
      </c>
      <c r="J6" s="483">
        <v>10</v>
      </c>
      <c r="K6" s="483">
        <v>11</v>
      </c>
      <c r="L6" s="483">
        <v>12</v>
      </c>
      <c r="M6" s="483">
        <v>13</v>
      </c>
      <c r="N6" s="484"/>
      <c r="O6" s="482">
        <v>14</v>
      </c>
      <c r="P6" s="482">
        <v>15</v>
      </c>
      <c r="Q6" s="482">
        <v>16</v>
      </c>
      <c r="R6" s="482">
        <v>17</v>
      </c>
      <c r="S6" s="482">
        <v>18</v>
      </c>
      <c r="T6" s="485">
        <v>19</v>
      </c>
    </row>
    <row r="7" spans="1:20" s="560" customFormat="1" ht="16.5" customHeight="1">
      <c r="A7" s="509">
        <v>1</v>
      </c>
      <c r="B7" s="510" t="s">
        <v>19</v>
      </c>
      <c r="C7" s="511">
        <f>C30+C50</f>
        <v>78089</v>
      </c>
      <c r="D7" s="512">
        <f aca="true" t="shared" si="0" ref="C7:K21">D30+D50</f>
        <v>5653878.43</v>
      </c>
      <c r="E7" s="511">
        <f t="shared" si="0"/>
        <v>204921</v>
      </c>
      <c r="F7" s="513">
        <f t="shared" si="0"/>
        <v>245</v>
      </c>
      <c r="G7" s="513">
        <f t="shared" si="0"/>
        <v>151562</v>
      </c>
      <c r="H7" s="514">
        <f t="shared" si="0"/>
        <v>53349</v>
      </c>
      <c r="I7" s="515">
        <f t="shared" si="0"/>
        <v>0</v>
      </c>
      <c r="J7" s="515">
        <f t="shared" si="0"/>
        <v>0</v>
      </c>
      <c r="K7" s="515">
        <f t="shared" si="0"/>
        <v>0</v>
      </c>
      <c r="L7" s="516">
        <f>C50</f>
        <v>27613</v>
      </c>
      <c r="M7" s="518">
        <f>M30+M50</f>
        <v>5846121.815</v>
      </c>
      <c r="N7" s="518">
        <f>N30+N50</f>
        <v>21775792.54</v>
      </c>
      <c r="O7" s="520">
        <f aca="true" t="shared" si="1" ref="O7:O20">(F7*10.15+G7*15.19+H7*25.98+I7*11.17+J7*5.08+K7*1.98)*6</f>
        <v>22144323.299999997</v>
      </c>
      <c r="P7" s="520">
        <f>(D7*15.58)*6+O7</f>
        <v>550668878.9363999</v>
      </c>
      <c r="Q7" s="512">
        <f>O7+P7</f>
        <v>572813202.2363999</v>
      </c>
      <c r="R7" s="521">
        <f aca="true" t="shared" si="2" ref="R7:R22">Q7/C7</f>
        <v>7335.389135939759</v>
      </c>
      <c r="S7" s="522">
        <f aca="true" t="shared" si="3" ref="S7:S22">D7/C7</f>
        <v>72.40300720972223</v>
      </c>
      <c r="T7" s="510">
        <f>T30+T50</f>
        <v>53392</v>
      </c>
    </row>
    <row r="8" spans="1:22" s="492" customFormat="1" ht="16.5" customHeight="1">
      <c r="A8" s="524">
        <v>2</v>
      </c>
      <c r="B8" s="523" t="s">
        <v>20</v>
      </c>
      <c r="C8" s="525">
        <f t="shared" si="0"/>
        <v>10729</v>
      </c>
      <c r="D8" s="533">
        <f t="shared" si="0"/>
        <v>772743.03</v>
      </c>
      <c r="E8" s="525">
        <f t="shared" si="0"/>
        <v>34668</v>
      </c>
      <c r="F8" s="527">
        <f t="shared" si="0"/>
        <v>1</v>
      </c>
      <c r="G8" s="527">
        <f t="shared" si="0"/>
        <v>30586</v>
      </c>
      <c r="H8" s="528">
        <f t="shared" si="0"/>
        <v>1360</v>
      </c>
      <c r="I8" s="536">
        <f t="shared" si="0"/>
        <v>0</v>
      </c>
      <c r="J8" s="536">
        <f t="shared" si="0"/>
        <v>0</v>
      </c>
      <c r="K8" s="536">
        <f t="shared" si="0"/>
        <v>0</v>
      </c>
      <c r="L8" s="516">
        <f aca="true" t="shared" si="4" ref="L8:L21">C51</f>
        <v>5274</v>
      </c>
      <c r="M8" s="571">
        <f>M31+M51</f>
        <v>906272.2599999999</v>
      </c>
      <c r="N8" s="572">
        <f aca="true" t="shared" si="5" ref="M8:N21">N31+N51</f>
        <v>3367948.08</v>
      </c>
      <c r="O8" s="538">
        <f>(F8*10.15+G8*15.19+H8*25.98+I8*11.17+J8*5.08+K8*1.98)*6</f>
        <v>2999665.7399999998</v>
      </c>
      <c r="P8" s="538">
        <f>P31+P51</f>
        <v>63952090.109000005</v>
      </c>
      <c r="Q8" s="526">
        <f>O8+P8</f>
        <v>66951755.84900001</v>
      </c>
      <c r="R8" s="534">
        <f t="shared" si="2"/>
        <v>6240.260588032436</v>
      </c>
      <c r="S8" s="535">
        <f t="shared" si="3"/>
        <v>72.02377015565291</v>
      </c>
      <c r="T8" s="523">
        <f aca="true" t="shared" si="6" ref="T8:T21">T31+T51</f>
        <v>3958</v>
      </c>
      <c r="U8" s="573"/>
      <c r="V8" s="573"/>
    </row>
    <row r="9" spans="1:23" s="492" customFormat="1" ht="16.5" customHeight="1">
      <c r="A9" s="524">
        <v>3</v>
      </c>
      <c r="B9" s="523" t="s">
        <v>21</v>
      </c>
      <c r="C9" s="525">
        <f t="shared" si="0"/>
        <v>14352</v>
      </c>
      <c r="D9" s="526">
        <f t="shared" si="0"/>
        <v>1506390.96</v>
      </c>
      <c r="E9" s="525">
        <f t="shared" si="0"/>
        <v>70681</v>
      </c>
      <c r="F9" s="527">
        <f t="shared" si="0"/>
        <v>0</v>
      </c>
      <c r="G9" s="527">
        <f t="shared" si="0"/>
        <v>59403</v>
      </c>
      <c r="H9" s="528">
        <f t="shared" si="0"/>
        <v>6150</v>
      </c>
      <c r="I9" s="536">
        <f t="shared" si="0"/>
        <v>953</v>
      </c>
      <c r="J9" s="536">
        <f t="shared" si="0"/>
        <v>1</v>
      </c>
      <c r="K9" s="536">
        <f t="shared" si="0"/>
        <v>15</v>
      </c>
      <c r="L9" s="516">
        <f t="shared" si="4"/>
        <v>9302</v>
      </c>
      <c r="M9" s="571">
        <f>M32+M52</f>
        <v>2261174.356</v>
      </c>
      <c r="N9" s="571">
        <f t="shared" si="5"/>
        <v>8421615.46</v>
      </c>
      <c r="O9" s="538">
        <f t="shared" si="1"/>
        <v>6436730.159999999</v>
      </c>
      <c r="P9" s="538">
        <f>(D9*15.58)*6+O9</f>
        <v>147254157.10079998</v>
      </c>
      <c r="Q9" s="526">
        <f>O9+P9</f>
        <v>153690887.26079997</v>
      </c>
      <c r="R9" s="534">
        <f t="shared" si="2"/>
        <v>10708.67386153846</v>
      </c>
      <c r="S9" s="535">
        <f t="shared" si="3"/>
        <v>104.96035117056856</v>
      </c>
      <c r="T9" s="523">
        <f t="shared" si="6"/>
        <v>348</v>
      </c>
      <c r="U9" s="574"/>
      <c r="V9" s="575"/>
      <c r="W9" s="576"/>
    </row>
    <row r="10" spans="1:22" s="492" customFormat="1" ht="16.5" customHeight="1">
      <c r="A10" s="524">
        <v>4</v>
      </c>
      <c r="B10" s="523" t="s">
        <v>22</v>
      </c>
      <c r="C10" s="525">
        <f t="shared" si="0"/>
        <v>25512</v>
      </c>
      <c r="D10" s="533">
        <f t="shared" si="0"/>
        <v>2504570.54</v>
      </c>
      <c r="E10" s="525">
        <f t="shared" si="0"/>
        <v>118506</v>
      </c>
      <c r="F10" s="527">
        <f t="shared" si="0"/>
        <v>0</v>
      </c>
      <c r="G10" s="527">
        <f t="shared" si="0"/>
        <v>101974</v>
      </c>
      <c r="H10" s="528">
        <f t="shared" si="0"/>
        <v>12688</v>
      </c>
      <c r="I10" s="536">
        <f t="shared" si="0"/>
        <v>1771</v>
      </c>
      <c r="J10" s="536">
        <f t="shared" si="0"/>
        <v>0</v>
      </c>
      <c r="K10" s="536">
        <f t="shared" si="0"/>
        <v>0</v>
      </c>
      <c r="L10" s="516">
        <f t="shared" si="4"/>
        <v>15402</v>
      </c>
      <c r="M10" s="572">
        <f t="shared" si="5"/>
        <v>3081369.8449999997</v>
      </c>
      <c r="N10" s="572">
        <f t="shared" si="5"/>
        <v>11434428.030000001</v>
      </c>
      <c r="O10" s="538">
        <f>(F10*10.15+G10*15.19+H10*25.98+I10*11.17+J10*5.08+K10*1.98)*6</f>
        <v>11390408.22</v>
      </c>
      <c r="P10" s="538">
        <f aca="true" t="shared" si="7" ref="P10:P21">(D10*15.58)*6+O10</f>
        <v>245517662.2992</v>
      </c>
      <c r="Q10" s="526">
        <f aca="true" t="shared" si="8" ref="Q10:Q16">O10+P10</f>
        <v>256908070.5192</v>
      </c>
      <c r="R10" s="534">
        <f t="shared" si="2"/>
        <v>10070.087430197555</v>
      </c>
      <c r="S10" s="535">
        <f t="shared" si="3"/>
        <v>98.17225384132958</v>
      </c>
      <c r="T10" s="523">
        <f t="shared" si="6"/>
        <v>1887</v>
      </c>
      <c r="U10" s="573"/>
      <c r="V10" s="573"/>
    </row>
    <row r="11" spans="1:22" ht="16.5" customHeight="1">
      <c r="A11" s="578">
        <v>5</v>
      </c>
      <c r="B11" s="579" t="s">
        <v>23</v>
      </c>
      <c r="C11" s="580">
        <f t="shared" si="0"/>
        <v>33048</v>
      </c>
      <c r="D11" s="581">
        <f t="shared" si="0"/>
        <v>2935438.24</v>
      </c>
      <c r="E11" s="580">
        <f t="shared" si="0"/>
        <v>144339</v>
      </c>
      <c r="F11" s="582">
        <f t="shared" si="0"/>
        <v>6</v>
      </c>
      <c r="G11" s="582">
        <f t="shared" si="0"/>
        <v>137049</v>
      </c>
      <c r="H11" s="583">
        <f t="shared" si="0"/>
        <v>2314</v>
      </c>
      <c r="I11" s="584">
        <f t="shared" si="0"/>
        <v>0</v>
      </c>
      <c r="J11" s="584">
        <f t="shared" si="0"/>
        <v>0</v>
      </c>
      <c r="K11" s="584">
        <f t="shared" si="0"/>
        <v>0</v>
      </c>
      <c r="L11" s="585">
        <f t="shared" si="4"/>
        <v>18106</v>
      </c>
      <c r="M11" s="586">
        <f t="shared" si="5"/>
        <v>3250291.0859999997</v>
      </c>
      <c r="N11" s="586">
        <f t="shared" si="5"/>
        <v>12146703.51</v>
      </c>
      <c r="O11" s="587">
        <f>(F11*10.15+G11*15.19+H11*25.98+I11*11.17+J11*5.08+K11*1.98)*6</f>
        <v>12851717.579999998</v>
      </c>
      <c r="P11" s="587">
        <f t="shared" si="7"/>
        <v>287256484.25519997</v>
      </c>
      <c r="Q11" s="581">
        <f t="shared" si="8"/>
        <v>300108201.83519995</v>
      </c>
      <c r="R11" s="588">
        <f t="shared" si="2"/>
        <v>9080.979237327521</v>
      </c>
      <c r="S11" s="589">
        <f t="shared" si="3"/>
        <v>88.82347615589447</v>
      </c>
      <c r="T11" s="579">
        <f t="shared" si="6"/>
        <v>3907</v>
      </c>
      <c r="U11" s="500"/>
      <c r="V11" s="500"/>
    </row>
    <row r="12" spans="1:20" s="492" customFormat="1" ht="16.5" customHeight="1">
      <c r="A12" s="524">
        <v>6</v>
      </c>
      <c r="B12" s="523" t="s">
        <v>24</v>
      </c>
      <c r="C12" s="525">
        <f>C35+C55</f>
        <v>17926</v>
      </c>
      <c r="D12" s="533">
        <f t="shared" si="0"/>
        <v>1878734.6550000003</v>
      </c>
      <c r="E12" s="525">
        <f t="shared" si="0"/>
        <v>94256</v>
      </c>
      <c r="F12" s="527">
        <f t="shared" si="0"/>
        <v>4</v>
      </c>
      <c r="G12" s="527">
        <f t="shared" si="0"/>
        <v>88147</v>
      </c>
      <c r="H12" s="528">
        <f t="shared" si="0"/>
        <v>5</v>
      </c>
      <c r="I12" s="536">
        <f t="shared" si="0"/>
        <v>0</v>
      </c>
      <c r="J12" s="536">
        <f t="shared" si="0"/>
        <v>0</v>
      </c>
      <c r="K12" s="536">
        <f t="shared" si="0"/>
        <v>0</v>
      </c>
      <c r="L12" s="516">
        <f t="shared" si="4"/>
        <v>8776</v>
      </c>
      <c r="M12" s="571">
        <f t="shared" si="5"/>
        <v>3014453.717</v>
      </c>
      <c r="N12" s="572">
        <f t="shared" si="5"/>
        <v>11226486.8</v>
      </c>
      <c r="O12" s="538">
        <f t="shared" si="1"/>
        <v>8034740.58</v>
      </c>
      <c r="P12" s="538">
        <f t="shared" si="7"/>
        <v>183658856.12940004</v>
      </c>
      <c r="Q12" s="526">
        <f>O12+P12</f>
        <v>191693596.70940006</v>
      </c>
      <c r="R12" s="534">
        <f t="shared" si="2"/>
        <v>10693.606867644765</v>
      </c>
      <c r="S12" s="545">
        <f t="shared" si="3"/>
        <v>104.80501255160104</v>
      </c>
      <c r="T12" s="523">
        <f t="shared" si="6"/>
        <v>0</v>
      </c>
    </row>
    <row r="13" spans="1:20" s="492" customFormat="1" ht="16.5" customHeight="1">
      <c r="A13" s="524">
        <v>7</v>
      </c>
      <c r="B13" s="523" t="s">
        <v>25</v>
      </c>
      <c r="C13" s="525">
        <f t="shared" si="0"/>
        <v>13184</v>
      </c>
      <c r="D13" s="526">
        <f t="shared" si="0"/>
        <v>1492179.81</v>
      </c>
      <c r="E13" s="525">
        <f t="shared" si="0"/>
        <v>59531</v>
      </c>
      <c r="F13" s="527">
        <f t="shared" si="0"/>
        <v>5</v>
      </c>
      <c r="G13" s="527">
        <f t="shared" si="0"/>
        <v>37577</v>
      </c>
      <c r="H13" s="528">
        <f t="shared" si="0"/>
        <v>18461</v>
      </c>
      <c r="I13" s="536">
        <f t="shared" si="0"/>
        <v>1517</v>
      </c>
      <c r="J13" s="536">
        <f t="shared" si="0"/>
        <v>0</v>
      </c>
      <c r="K13" s="536">
        <f t="shared" si="0"/>
        <v>0</v>
      </c>
      <c r="L13" s="516">
        <f t="shared" si="4"/>
        <v>9531</v>
      </c>
      <c r="M13" s="571">
        <f>M36+M56</f>
        <v>1252857.5</v>
      </c>
      <c r="N13" s="572">
        <f t="shared" si="5"/>
        <v>4663922.45</v>
      </c>
      <c r="O13" s="538">
        <f t="shared" si="1"/>
        <v>6404442.300000001</v>
      </c>
      <c r="P13" s="538">
        <f t="shared" si="7"/>
        <v>145893410.93880004</v>
      </c>
      <c r="Q13" s="526">
        <f>O13+P13</f>
        <v>152297853.23880005</v>
      </c>
      <c r="R13" s="534">
        <f t="shared" si="2"/>
        <v>11551.718237166266</v>
      </c>
      <c r="S13" s="545">
        <f t="shared" si="3"/>
        <v>113.18111422936893</v>
      </c>
      <c r="T13" s="523">
        <f t="shared" si="6"/>
        <v>884</v>
      </c>
    </row>
    <row r="14" spans="1:20" s="492" customFormat="1" ht="16.5" customHeight="1">
      <c r="A14" s="524">
        <v>8</v>
      </c>
      <c r="B14" s="523" t="s">
        <v>26</v>
      </c>
      <c r="C14" s="525">
        <f t="shared" si="0"/>
        <v>11829</v>
      </c>
      <c r="D14" s="533">
        <f t="shared" si="0"/>
        <v>863020.067</v>
      </c>
      <c r="E14" s="525">
        <f t="shared" si="0"/>
        <v>47616</v>
      </c>
      <c r="F14" s="527">
        <f t="shared" si="0"/>
        <v>6</v>
      </c>
      <c r="G14" s="527">
        <f t="shared" si="0"/>
        <v>31923</v>
      </c>
      <c r="H14" s="528">
        <f t="shared" si="0"/>
        <v>13104</v>
      </c>
      <c r="I14" s="536">
        <f t="shared" si="0"/>
        <v>1497</v>
      </c>
      <c r="J14" s="536">
        <f t="shared" si="0"/>
        <v>0</v>
      </c>
      <c r="K14" s="536">
        <f t="shared" si="0"/>
        <v>100</v>
      </c>
      <c r="L14" s="516">
        <f t="shared" si="4"/>
        <v>8805</v>
      </c>
      <c r="M14" s="571">
        <f>M37+M57</f>
        <v>1081206.139</v>
      </c>
      <c r="N14" s="572">
        <f t="shared" si="5"/>
        <v>4033084.4800000004</v>
      </c>
      <c r="O14" s="538">
        <f t="shared" si="1"/>
        <v>5053996.08</v>
      </c>
      <c r="P14" s="538">
        <f>(D14*15.58)*6+O14</f>
        <v>85729111.94316001</v>
      </c>
      <c r="Q14" s="526">
        <f t="shared" si="8"/>
        <v>90783108.02316001</v>
      </c>
      <c r="R14" s="534">
        <f t="shared" si="2"/>
        <v>7674.622370712656</v>
      </c>
      <c r="S14" s="548">
        <f t="shared" si="3"/>
        <v>72.95799027813003</v>
      </c>
      <c r="T14" s="523">
        <f t="shared" si="6"/>
        <v>1152</v>
      </c>
    </row>
    <row r="15" spans="1:20" s="492" customFormat="1" ht="16.5" customHeight="1">
      <c r="A15" s="524">
        <v>9</v>
      </c>
      <c r="B15" s="523" t="s">
        <v>27</v>
      </c>
      <c r="C15" s="525">
        <f t="shared" si="0"/>
        <v>8221</v>
      </c>
      <c r="D15" s="526">
        <f>D38+D58</f>
        <v>633368.5</v>
      </c>
      <c r="E15" s="525">
        <f t="shared" si="0"/>
        <v>39185</v>
      </c>
      <c r="F15" s="527">
        <f t="shared" si="0"/>
        <v>0</v>
      </c>
      <c r="G15" s="527">
        <f t="shared" si="0"/>
        <v>35167</v>
      </c>
      <c r="H15" s="528">
        <f t="shared" si="0"/>
        <v>4</v>
      </c>
      <c r="I15" s="536">
        <f t="shared" si="0"/>
        <v>2415</v>
      </c>
      <c r="J15" s="536">
        <f t="shared" si="0"/>
        <v>0</v>
      </c>
      <c r="K15" s="536">
        <f t="shared" si="0"/>
        <v>0</v>
      </c>
      <c r="L15" s="516">
        <f t="shared" si="4"/>
        <v>4710</v>
      </c>
      <c r="M15" s="571">
        <f>M38+M58</f>
        <v>1362316.799</v>
      </c>
      <c r="N15" s="572">
        <f t="shared" si="5"/>
        <v>5076303.92</v>
      </c>
      <c r="O15" s="538">
        <f>(F15*10.15+G15*15.19+H15*25.98+I15*11.17+J15*5.08+K15*1.98)*6</f>
        <v>3367597.2</v>
      </c>
      <c r="P15" s="538">
        <f>(D15*15.58)*6+O15</f>
        <v>62574884.580000006</v>
      </c>
      <c r="Q15" s="526">
        <f t="shared" si="8"/>
        <v>65942481.78000001</v>
      </c>
      <c r="R15" s="534">
        <f t="shared" si="2"/>
        <v>8021.223911932856</v>
      </c>
      <c r="S15" s="545">
        <f t="shared" si="3"/>
        <v>77.0427563556745</v>
      </c>
      <c r="T15" s="523">
        <f t="shared" si="6"/>
        <v>0</v>
      </c>
    </row>
    <row r="16" spans="1:20" s="492" customFormat="1" ht="16.5" customHeight="1">
      <c r="A16" s="524">
        <v>10</v>
      </c>
      <c r="B16" s="523" t="s">
        <v>28</v>
      </c>
      <c r="C16" s="525">
        <f t="shared" si="0"/>
        <v>4260</v>
      </c>
      <c r="D16" s="526">
        <f t="shared" si="0"/>
        <v>439403.5</v>
      </c>
      <c r="E16" s="525">
        <f t="shared" si="0"/>
        <v>18924</v>
      </c>
      <c r="F16" s="527">
        <f t="shared" si="0"/>
        <v>0</v>
      </c>
      <c r="G16" s="527">
        <f t="shared" si="0"/>
        <v>10725</v>
      </c>
      <c r="H16" s="528">
        <f t="shared" si="0"/>
        <v>6291</v>
      </c>
      <c r="I16" s="536">
        <f t="shared" si="0"/>
        <v>577</v>
      </c>
      <c r="J16" s="536">
        <f t="shared" si="0"/>
        <v>9</v>
      </c>
      <c r="K16" s="536">
        <f t="shared" si="0"/>
        <v>3</v>
      </c>
      <c r="L16" s="516">
        <f t="shared" si="4"/>
        <v>2897</v>
      </c>
      <c r="M16" s="571">
        <f t="shared" si="5"/>
        <v>415748.371</v>
      </c>
      <c r="N16" s="572">
        <f t="shared" si="5"/>
        <v>1547052.87</v>
      </c>
      <c r="O16" s="538">
        <f t="shared" si="1"/>
        <v>1997098.08</v>
      </c>
      <c r="P16" s="538">
        <f>(D16*15.58)*6+O16</f>
        <v>43072537.26</v>
      </c>
      <c r="Q16" s="526">
        <f t="shared" si="8"/>
        <v>45069635.339999996</v>
      </c>
      <c r="R16" s="534">
        <f t="shared" si="2"/>
        <v>10579.726605633801</v>
      </c>
      <c r="S16" s="535">
        <f t="shared" si="3"/>
        <v>103.14636150234742</v>
      </c>
      <c r="T16" s="523">
        <f t="shared" si="6"/>
        <v>119</v>
      </c>
    </row>
    <row r="17" spans="1:20" s="492" customFormat="1" ht="16.5" customHeight="1">
      <c r="A17" s="524">
        <v>11</v>
      </c>
      <c r="B17" s="523" t="s">
        <v>29</v>
      </c>
      <c r="C17" s="525">
        <f t="shared" si="0"/>
        <v>23255</v>
      </c>
      <c r="D17" s="526">
        <f t="shared" si="0"/>
        <v>2390208.7079999996</v>
      </c>
      <c r="E17" s="525">
        <f t="shared" si="0"/>
        <v>103023</v>
      </c>
      <c r="F17" s="527">
        <f t="shared" si="0"/>
        <v>4</v>
      </c>
      <c r="G17" s="527">
        <f t="shared" si="0"/>
        <v>101121</v>
      </c>
      <c r="H17" s="528">
        <f t="shared" si="0"/>
        <v>248</v>
      </c>
      <c r="I17" s="536">
        <f t="shared" si="0"/>
        <v>2</v>
      </c>
      <c r="J17" s="536">
        <f t="shared" si="0"/>
        <v>0</v>
      </c>
      <c r="K17" s="536">
        <f t="shared" si="0"/>
        <v>0</v>
      </c>
      <c r="L17" s="516">
        <f t="shared" si="4"/>
        <v>11057</v>
      </c>
      <c r="M17" s="571">
        <f t="shared" si="5"/>
        <v>5348020.777999999</v>
      </c>
      <c r="N17" s="572">
        <f t="shared" si="5"/>
        <v>19939189.94</v>
      </c>
      <c r="O17" s="538">
        <f>(F17*10.15+G17*15.19+H17*25.98+I17*11.17+J17*5.08+K17*1.98)*6</f>
        <v>9255203.82</v>
      </c>
      <c r="P17" s="538">
        <f>(D17*15.58)*6+O17</f>
        <v>232691913.84383994</v>
      </c>
      <c r="Q17" s="526">
        <f>O17+P17</f>
        <v>241947117.66383994</v>
      </c>
      <c r="R17" s="534">
        <f t="shared" si="2"/>
        <v>10404.090202702211</v>
      </c>
      <c r="S17" s="535">
        <f t="shared" si="3"/>
        <v>102.78257183401418</v>
      </c>
      <c r="T17" s="523">
        <f t="shared" si="6"/>
        <v>1297</v>
      </c>
    </row>
    <row r="18" spans="1:20" s="492" customFormat="1" ht="16.5" customHeight="1">
      <c r="A18" s="524">
        <v>12</v>
      </c>
      <c r="B18" s="523" t="s">
        <v>30</v>
      </c>
      <c r="C18" s="525">
        <f t="shared" si="0"/>
        <v>12299</v>
      </c>
      <c r="D18" s="526">
        <f t="shared" si="0"/>
        <v>1112290.3399999999</v>
      </c>
      <c r="E18" s="525">
        <f t="shared" si="0"/>
        <v>52259</v>
      </c>
      <c r="F18" s="527">
        <f t="shared" si="0"/>
        <v>0</v>
      </c>
      <c r="G18" s="527">
        <f t="shared" si="0"/>
        <v>46553</v>
      </c>
      <c r="H18" s="528">
        <f t="shared" si="0"/>
        <v>2844</v>
      </c>
      <c r="I18" s="536">
        <f t="shared" si="0"/>
        <v>0</v>
      </c>
      <c r="J18" s="536">
        <f t="shared" si="0"/>
        <v>0</v>
      </c>
      <c r="K18" s="536">
        <f t="shared" si="0"/>
        <v>0</v>
      </c>
      <c r="L18" s="516">
        <f t="shared" si="4"/>
        <v>7973</v>
      </c>
      <c r="M18" s="571">
        <f t="shared" si="5"/>
        <v>1007076.711</v>
      </c>
      <c r="N18" s="572">
        <f t="shared" si="5"/>
        <v>3754199.86</v>
      </c>
      <c r="O18" s="538">
        <f t="shared" si="1"/>
        <v>4686163.14</v>
      </c>
      <c r="P18" s="538">
        <f t="shared" si="7"/>
        <v>108663064.12319998</v>
      </c>
      <c r="Q18" s="526">
        <f>O18+P18</f>
        <v>113349227.26319999</v>
      </c>
      <c r="R18" s="534">
        <f t="shared" si="2"/>
        <v>9216.133609496706</v>
      </c>
      <c r="S18" s="545">
        <f t="shared" si="3"/>
        <v>90.43746158224245</v>
      </c>
      <c r="T18" s="523">
        <f t="shared" si="6"/>
        <v>676</v>
      </c>
    </row>
    <row r="19" spans="1:20" s="492" customFormat="1" ht="16.5" customHeight="1">
      <c r="A19" s="524">
        <v>13</v>
      </c>
      <c r="B19" s="523" t="s">
        <v>31</v>
      </c>
      <c r="C19" s="525">
        <f t="shared" si="0"/>
        <v>24236</v>
      </c>
      <c r="D19" s="526">
        <f t="shared" si="0"/>
        <v>2603937.98</v>
      </c>
      <c r="E19" s="525">
        <f t="shared" si="0"/>
        <v>120075</v>
      </c>
      <c r="F19" s="527">
        <f t="shared" si="0"/>
        <v>603</v>
      </c>
      <c r="G19" s="527">
        <f t="shared" si="0"/>
        <v>111921</v>
      </c>
      <c r="H19" s="528">
        <f t="shared" si="0"/>
        <v>3678</v>
      </c>
      <c r="I19" s="536">
        <f t="shared" si="0"/>
        <v>26</v>
      </c>
      <c r="J19" s="536">
        <f t="shared" si="0"/>
        <v>0</v>
      </c>
      <c r="K19" s="536">
        <f t="shared" si="0"/>
        <v>0</v>
      </c>
      <c r="L19" s="516">
        <f t="shared" si="4"/>
        <v>13186</v>
      </c>
      <c r="M19" s="572">
        <f t="shared" si="5"/>
        <v>3520502.2350000003</v>
      </c>
      <c r="N19" s="572">
        <f>N42+N62</f>
        <v>13234605.629999999</v>
      </c>
      <c r="O19" s="538">
        <f t="shared" si="1"/>
        <v>10812271.799999999</v>
      </c>
      <c r="P19" s="538">
        <f>(D19*15.58)*6+O19</f>
        <v>254228394.17040002</v>
      </c>
      <c r="Q19" s="526">
        <f>O19+P19</f>
        <v>265040665.97040004</v>
      </c>
      <c r="R19" s="534">
        <f t="shared" si="2"/>
        <v>10935.825465027234</v>
      </c>
      <c r="S19" s="535">
        <f t="shared" si="3"/>
        <v>107.44091351708202</v>
      </c>
      <c r="T19" s="523">
        <f t="shared" si="6"/>
        <v>258</v>
      </c>
    </row>
    <row r="20" spans="1:20" s="492" customFormat="1" ht="16.5" customHeight="1">
      <c r="A20" s="524">
        <v>14</v>
      </c>
      <c r="B20" s="523" t="s">
        <v>32</v>
      </c>
      <c r="C20" s="525">
        <f t="shared" si="0"/>
        <v>4819</v>
      </c>
      <c r="D20" s="526">
        <f t="shared" si="0"/>
        <v>541127.6</v>
      </c>
      <c r="E20" s="525">
        <f t="shared" si="0"/>
        <v>21953</v>
      </c>
      <c r="F20" s="527">
        <f t="shared" si="0"/>
        <v>0</v>
      </c>
      <c r="G20" s="527">
        <f t="shared" si="0"/>
        <v>21314</v>
      </c>
      <c r="H20" s="528">
        <f t="shared" si="0"/>
        <v>244</v>
      </c>
      <c r="I20" s="536">
        <f t="shared" si="0"/>
        <v>0</v>
      </c>
      <c r="J20" s="536">
        <f t="shared" si="0"/>
        <v>0</v>
      </c>
      <c r="K20" s="536">
        <f t="shared" si="0"/>
        <v>0</v>
      </c>
      <c r="L20" s="516">
        <f t="shared" si="4"/>
        <v>4614</v>
      </c>
      <c r="M20" s="571">
        <f t="shared" si="5"/>
        <v>636280.807</v>
      </c>
      <c r="N20" s="572">
        <f t="shared" si="5"/>
        <v>2368053.33</v>
      </c>
      <c r="O20" s="538">
        <f t="shared" si="1"/>
        <v>1980592.6799999997</v>
      </c>
      <c r="P20" s="538">
        <f t="shared" si="7"/>
        <v>52565200.72799999</v>
      </c>
      <c r="Q20" s="526">
        <f>O20+P20</f>
        <v>54545793.40799999</v>
      </c>
      <c r="R20" s="534">
        <f t="shared" si="2"/>
        <v>11318.90296908072</v>
      </c>
      <c r="S20" s="545">
        <f t="shared" si="3"/>
        <v>112.29043369993774</v>
      </c>
      <c r="T20" s="523">
        <f t="shared" si="6"/>
        <v>141</v>
      </c>
    </row>
    <row r="21" spans="1:20" s="492" customFormat="1" ht="16.5" customHeight="1">
      <c r="A21" s="524">
        <v>15</v>
      </c>
      <c r="B21" s="523" t="s">
        <v>33</v>
      </c>
      <c r="C21" s="525">
        <f t="shared" si="0"/>
        <v>2383</v>
      </c>
      <c r="D21" s="533">
        <f t="shared" si="0"/>
        <v>222015.85700000002</v>
      </c>
      <c r="E21" s="525">
        <f t="shared" si="0"/>
        <v>10608</v>
      </c>
      <c r="F21" s="527">
        <f t="shared" si="0"/>
        <v>15</v>
      </c>
      <c r="G21" s="527">
        <f t="shared" si="0"/>
        <v>9069</v>
      </c>
      <c r="H21" s="528">
        <f t="shared" si="0"/>
        <v>744</v>
      </c>
      <c r="I21" s="536">
        <f t="shared" si="0"/>
        <v>213</v>
      </c>
      <c r="J21" s="536">
        <f t="shared" si="0"/>
        <v>0</v>
      </c>
      <c r="K21" s="536">
        <f t="shared" si="0"/>
        <v>47</v>
      </c>
      <c r="L21" s="516">
        <f t="shared" si="4"/>
        <v>2056</v>
      </c>
      <c r="M21" s="571">
        <f t="shared" si="5"/>
        <v>467016.258</v>
      </c>
      <c r="N21" s="572">
        <f t="shared" si="5"/>
        <v>1739271.14</v>
      </c>
      <c r="O21" s="538">
        <f>(F21*10.15+G21*15.19+H21*25.98+I21*11.17+J21*5.08+K21*1.98)*6</f>
        <v>958270.4999999998</v>
      </c>
      <c r="P21" s="538">
        <f t="shared" si="7"/>
        <v>21712312.81236</v>
      </c>
      <c r="Q21" s="526">
        <f>O21+P21</f>
        <v>22670583.31236</v>
      </c>
      <c r="R21" s="534">
        <f t="shared" si="2"/>
        <v>9513.463412656316</v>
      </c>
      <c r="S21" s="545">
        <f t="shared" si="3"/>
        <v>93.16653671842217</v>
      </c>
      <c r="T21" s="523">
        <f t="shared" si="6"/>
        <v>133</v>
      </c>
    </row>
    <row r="22" spans="1:20" s="492" customFormat="1" ht="16.5" customHeight="1">
      <c r="A22" s="485"/>
      <c r="B22" s="487" t="s">
        <v>34</v>
      </c>
      <c r="C22" s="488">
        <f>SUM(C7:C21)</f>
        <v>284142</v>
      </c>
      <c r="D22" s="489">
        <f aca="true" t="shared" si="9" ref="D22:Q22">SUM(D7:D21)</f>
        <v>25549308.217000004</v>
      </c>
      <c r="E22" s="488">
        <f t="shared" si="9"/>
        <v>1140545</v>
      </c>
      <c r="F22" s="488">
        <f t="shared" si="9"/>
        <v>889</v>
      </c>
      <c r="G22" s="488">
        <f t="shared" si="9"/>
        <v>974091</v>
      </c>
      <c r="H22" s="488">
        <f t="shared" si="9"/>
        <v>121484</v>
      </c>
      <c r="I22" s="488">
        <f t="shared" si="9"/>
        <v>8971</v>
      </c>
      <c r="J22" s="488">
        <f t="shared" si="9"/>
        <v>10</v>
      </c>
      <c r="K22" s="488">
        <f t="shared" si="9"/>
        <v>165</v>
      </c>
      <c r="L22" s="488">
        <f>SUM(L7:L21)</f>
        <v>149302</v>
      </c>
      <c r="M22" s="490">
        <f>SUM(M7:M21)</f>
        <v>33450708.676999994</v>
      </c>
      <c r="N22" s="489">
        <f>SUM(N7:N21)</f>
        <v>124728658.04</v>
      </c>
      <c r="O22" s="570">
        <f t="shared" si="9"/>
        <v>108373221.18</v>
      </c>
      <c r="P22" s="570">
        <f t="shared" si="9"/>
        <v>2485438959.22976</v>
      </c>
      <c r="Q22" s="570">
        <f t="shared" si="9"/>
        <v>2593812180.409759</v>
      </c>
      <c r="R22" s="489">
        <f t="shared" si="2"/>
        <v>9128.577191720193</v>
      </c>
      <c r="S22" s="489">
        <f t="shared" si="3"/>
        <v>89.91739417967074</v>
      </c>
      <c r="T22" s="485">
        <f>SUM(T7:T21)</f>
        <v>68152</v>
      </c>
    </row>
    <row r="23" spans="1:20" s="492" customFormat="1" ht="16.5" customHeight="1">
      <c r="A23" s="493"/>
      <c r="B23" s="494"/>
      <c r="C23" s="495"/>
      <c r="D23" s="496"/>
      <c r="E23" s="495"/>
      <c r="F23" s="495"/>
      <c r="G23" s="495"/>
      <c r="H23" s="495"/>
      <c r="I23" s="495"/>
      <c r="J23" s="495"/>
      <c r="K23" s="495"/>
      <c r="L23" s="495"/>
      <c r="M23" s="495"/>
      <c r="N23" s="497"/>
      <c r="O23" s="496"/>
      <c r="P23" s="498"/>
      <c r="Q23" s="498"/>
      <c r="R23" s="498"/>
      <c r="S23" s="496"/>
      <c r="T23" s="493"/>
    </row>
    <row r="24" spans="1:22" s="492" customFormat="1" ht="16.5" customHeight="1">
      <c r="A24" s="493"/>
      <c r="B24" s="494"/>
      <c r="C24" s="495"/>
      <c r="D24" s="496"/>
      <c r="E24" s="495"/>
      <c r="F24" s="495"/>
      <c r="G24" s="495"/>
      <c r="H24" s="495"/>
      <c r="I24" s="495"/>
      <c r="J24" s="495"/>
      <c r="K24" s="495"/>
      <c r="L24" s="495"/>
      <c r="M24" s="495"/>
      <c r="N24" s="497"/>
      <c r="O24" s="496"/>
      <c r="P24" s="498"/>
      <c r="Q24" s="498"/>
      <c r="R24" s="498"/>
      <c r="S24" s="496"/>
      <c r="T24" s="493"/>
      <c r="V24" s="499"/>
    </row>
    <row r="25" spans="1:20" ht="16.5" customHeight="1">
      <c r="A25" s="500"/>
      <c r="B25" s="500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</row>
    <row r="26" spans="2:21" ht="18.75">
      <c r="B26" s="502" t="s">
        <v>43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4"/>
    </row>
    <row r="27" spans="1:20" ht="27.75" customHeight="1">
      <c r="A27" s="704" t="s">
        <v>1</v>
      </c>
      <c r="B27" s="699" t="s">
        <v>2</v>
      </c>
      <c r="C27" s="700" t="s">
        <v>3</v>
      </c>
      <c r="D27" s="705" t="s">
        <v>4</v>
      </c>
      <c r="E27" s="481"/>
      <c r="F27" s="699" t="s">
        <v>5</v>
      </c>
      <c r="G27" s="699"/>
      <c r="H27" s="699"/>
      <c r="I27" s="660" t="s">
        <v>6</v>
      </c>
      <c r="J27" s="660" t="s">
        <v>7</v>
      </c>
      <c r="K27" s="660" t="s">
        <v>8</v>
      </c>
      <c r="L27" s="649"/>
      <c r="M27" s="650"/>
      <c r="N27" s="651"/>
      <c r="O27" s="698" t="s">
        <v>35</v>
      </c>
      <c r="P27" s="698"/>
      <c r="Q27" s="699" t="s">
        <v>10</v>
      </c>
      <c r="R27" s="700" t="s">
        <v>38</v>
      </c>
      <c r="S27" s="699" t="s">
        <v>11</v>
      </c>
      <c r="T27" s="702" t="s">
        <v>81</v>
      </c>
    </row>
    <row r="28" spans="1:20" ht="24">
      <c r="A28" s="704"/>
      <c r="B28" s="699"/>
      <c r="C28" s="701"/>
      <c r="D28" s="705"/>
      <c r="E28" s="481" t="s">
        <v>36</v>
      </c>
      <c r="F28" s="481" t="s">
        <v>12</v>
      </c>
      <c r="G28" s="481" t="s">
        <v>13</v>
      </c>
      <c r="H28" s="481" t="s">
        <v>14</v>
      </c>
      <c r="I28" s="660"/>
      <c r="J28" s="660"/>
      <c r="K28" s="660"/>
      <c r="L28" s="73" t="s">
        <v>15</v>
      </c>
      <c r="M28" s="74" t="s">
        <v>16</v>
      </c>
      <c r="N28" s="74" t="s">
        <v>37</v>
      </c>
      <c r="O28" s="481" t="s">
        <v>17</v>
      </c>
      <c r="P28" s="481" t="s">
        <v>18</v>
      </c>
      <c r="Q28" s="699"/>
      <c r="R28" s="701"/>
      <c r="S28" s="699"/>
      <c r="T28" s="703"/>
    </row>
    <row r="29" spans="1:20" s="508" customFormat="1" ht="14.25">
      <c r="A29" s="505">
        <v>1</v>
      </c>
      <c r="B29" s="505">
        <v>2</v>
      </c>
      <c r="C29" s="505">
        <v>3</v>
      </c>
      <c r="D29" s="506">
        <v>4</v>
      </c>
      <c r="E29" s="506">
        <v>5</v>
      </c>
      <c r="F29" s="506">
        <v>6</v>
      </c>
      <c r="G29" s="506">
        <v>7</v>
      </c>
      <c r="H29" s="506">
        <v>8</v>
      </c>
      <c r="I29" s="506">
        <v>9</v>
      </c>
      <c r="J29" s="506">
        <v>10</v>
      </c>
      <c r="K29" s="506">
        <v>11</v>
      </c>
      <c r="L29" s="506">
        <v>12</v>
      </c>
      <c r="M29" s="506">
        <v>13</v>
      </c>
      <c r="N29" s="507"/>
      <c r="O29" s="505">
        <v>14</v>
      </c>
      <c r="P29" s="505">
        <v>15</v>
      </c>
      <c r="Q29" s="505">
        <v>16</v>
      </c>
      <c r="R29" s="505">
        <v>17</v>
      </c>
      <c r="S29" s="505">
        <v>18</v>
      </c>
      <c r="T29" s="304">
        <v>19</v>
      </c>
    </row>
    <row r="30" spans="1:20" s="492" customFormat="1" ht="15">
      <c r="A30" s="509">
        <v>1</v>
      </c>
      <c r="B30" s="510" t="s">
        <v>19</v>
      </c>
      <c r="C30" s="511">
        <v>50476</v>
      </c>
      <c r="D30" s="512">
        <v>2555014.48</v>
      </c>
      <c r="E30" s="511">
        <v>110575</v>
      </c>
      <c r="F30" s="513">
        <v>245</v>
      </c>
      <c r="G30" s="513">
        <v>93296</v>
      </c>
      <c r="H30" s="514">
        <v>17269</v>
      </c>
      <c r="I30" s="515">
        <v>0</v>
      </c>
      <c r="J30" s="515">
        <v>0</v>
      </c>
      <c r="K30" s="515">
        <v>0</v>
      </c>
      <c r="L30" s="516"/>
      <c r="M30" s="517">
        <v>1795555.02</v>
      </c>
      <c r="N30" s="518">
        <v>6686354.98</v>
      </c>
      <c r="O30" s="519">
        <f>(F30*10.15+G30*15.19+H30*25.98+I30*11.17+J30*5.08+K30*1.98)*6</f>
        <v>11209809.66</v>
      </c>
      <c r="P30" s="520">
        <f>(D30*15.58)*6+O30</f>
        <v>250052563.25039998</v>
      </c>
      <c r="Q30" s="512">
        <f aca="true" t="shared" si="10" ref="Q30:Q44">O30+P30</f>
        <v>261262372.91039997</v>
      </c>
      <c r="R30" s="521">
        <f aca="true" t="shared" si="11" ref="R30:R45">Q30/C30</f>
        <v>5175.9722028369915</v>
      </c>
      <c r="S30" s="522">
        <f aca="true" t="shared" si="12" ref="S30:S45">D30/C30</f>
        <v>50.618402409065695</v>
      </c>
      <c r="T30" s="523">
        <v>45422</v>
      </c>
    </row>
    <row r="31" spans="1:20" s="492" customFormat="1" ht="15">
      <c r="A31" s="524">
        <v>2</v>
      </c>
      <c r="B31" s="579" t="s">
        <v>20</v>
      </c>
      <c r="C31" s="525">
        <v>5455</v>
      </c>
      <c r="D31" s="526">
        <v>262223.47</v>
      </c>
      <c r="E31" s="525">
        <v>14652</v>
      </c>
      <c r="F31" s="527">
        <v>1</v>
      </c>
      <c r="G31" s="527">
        <v>11625</v>
      </c>
      <c r="H31" s="528">
        <v>441</v>
      </c>
      <c r="I31" s="528"/>
      <c r="J31" s="528"/>
      <c r="K31" s="528"/>
      <c r="L31" s="529"/>
      <c r="M31" s="530">
        <v>48986.82</v>
      </c>
      <c r="N31" s="531">
        <v>175435.92</v>
      </c>
      <c r="O31" s="532">
        <f aca="true" t="shared" si="13" ref="O31:O44">(F31*10.15+G31*15.19+H31*25.98+I31*11.17+J31*5.08+K31*1.98)*6</f>
        <v>1128306.48</v>
      </c>
      <c r="P31" s="561">
        <v>14357362.38</v>
      </c>
      <c r="Q31" s="533">
        <f t="shared" si="10"/>
        <v>15485668.860000001</v>
      </c>
      <c r="R31" s="534">
        <f t="shared" si="11"/>
        <v>2838.8027241063246</v>
      </c>
      <c r="S31" s="535">
        <f t="shared" si="12"/>
        <v>48.070296975252056</v>
      </c>
      <c r="T31" s="523">
        <v>3185</v>
      </c>
    </row>
    <row r="32" spans="1:20" s="492" customFormat="1" ht="15">
      <c r="A32" s="524">
        <v>3</v>
      </c>
      <c r="B32" s="523" t="s">
        <v>21</v>
      </c>
      <c r="C32" s="536">
        <v>5050</v>
      </c>
      <c r="D32" s="537">
        <v>397963.62</v>
      </c>
      <c r="E32" s="525">
        <v>25590</v>
      </c>
      <c r="F32" s="527"/>
      <c r="G32" s="528">
        <v>20011</v>
      </c>
      <c r="H32" s="528">
        <v>872</v>
      </c>
      <c r="I32" s="528">
        <v>263</v>
      </c>
      <c r="J32" s="528">
        <v>1</v>
      </c>
      <c r="K32" s="528"/>
      <c r="L32" s="529"/>
      <c r="M32" s="530">
        <v>247596.526</v>
      </c>
      <c r="N32" s="531">
        <v>922059.01</v>
      </c>
      <c r="O32" s="532">
        <f>(F32*10.15+G32*15.19+H32*25.98+I32*11.17+J32*5.08+K32*1.98)*6</f>
        <v>1977386.6400000001</v>
      </c>
      <c r="P32" s="538">
        <f aca="true" t="shared" si="14" ref="P32:P41">(D32*15.58)*6+O32</f>
        <v>39179025.8376</v>
      </c>
      <c r="Q32" s="526">
        <f t="shared" si="10"/>
        <v>41156412.4776</v>
      </c>
      <c r="R32" s="534">
        <f t="shared" si="11"/>
        <v>8149.784649029703</v>
      </c>
      <c r="S32" s="535">
        <f t="shared" si="12"/>
        <v>78.80467722772278</v>
      </c>
      <c r="T32" s="523">
        <v>247</v>
      </c>
    </row>
    <row r="33" spans="1:20" s="492" customFormat="1" ht="15">
      <c r="A33" s="524">
        <v>4</v>
      </c>
      <c r="B33" s="523" t="s">
        <v>22</v>
      </c>
      <c r="C33" s="525">
        <v>10110</v>
      </c>
      <c r="D33" s="526">
        <v>687600.79</v>
      </c>
      <c r="E33" s="525">
        <v>44161</v>
      </c>
      <c r="F33" s="527"/>
      <c r="G33" s="527">
        <v>38624</v>
      </c>
      <c r="H33" s="528">
        <v>2261</v>
      </c>
      <c r="I33" s="528">
        <v>628</v>
      </c>
      <c r="J33" s="528"/>
      <c r="K33" s="539"/>
      <c r="L33" s="529"/>
      <c r="M33" s="530">
        <v>679618.465</v>
      </c>
      <c r="N33" s="531">
        <v>2520896.79</v>
      </c>
      <c r="O33" s="532">
        <f>(F33*10.15+G33*15.19+H33*25.98+I33*11.17+J33*5.08+K33*1.98)*6</f>
        <v>3914724.5999999996</v>
      </c>
      <c r="P33" s="538">
        <f t="shared" si="14"/>
        <v>68191646.44919999</v>
      </c>
      <c r="Q33" s="526">
        <f t="shared" si="10"/>
        <v>72106371.04919998</v>
      </c>
      <c r="R33" s="534">
        <f t="shared" si="11"/>
        <v>7132.18309091988</v>
      </c>
      <c r="S33" s="535">
        <f t="shared" si="12"/>
        <v>68.01194757665678</v>
      </c>
      <c r="T33" s="523">
        <v>1027</v>
      </c>
    </row>
    <row r="34" spans="1:20" s="492" customFormat="1" ht="15">
      <c r="A34" s="524">
        <v>5</v>
      </c>
      <c r="B34" s="523" t="s">
        <v>23</v>
      </c>
      <c r="C34" s="525">
        <v>14942</v>
      </c>
      <c r="D34" s="526">
        <v>963105.76</v>
      </c>
      <c r="E34" s="525">
        <v>61309</v>
      </c>
      <c r="F34" s="527"/>
      <c r="G34" s="527">
        <v>55817</v>
      </c>
      <c r="H34" s="528">
        <v>667</v>
      </c>
      <c r="I34" s="524"/>
      <c r="J34" s="524"/>
      <c r="K34" s="524"/>
      <c r="L34" s="529"/>
      <c r="M34" s="540">
        <v>441538.306</v>
      </c>
      <c r="N34" s="541">
        <v>1686666.67</v>
      </c>
      <c r="O34" s="532">
        <f>(F34*10.15+G34*15.19+H34*25.98+I34*11.17+J34*5.08+K34*1.98)*6</f>
        <v>5191133.34</v>
      </c>
      <c r="P34" s="532">
        <f t="shared" si="14"/>
        <v>95222259.78480001</v>
      </c>
      <c r="Q34" s="533">
        <f t="shared" si="10"/>
        <v>100413393.12480001</v>
      </c>
      <c r="R34" s="542">
        <f t="shared" si="11"/>
        <v>6720.211024280552</v>
      </c>
      <c r="S34" s="535">
        <f t="shared" si="12"/>
        <v>64.45628162227278</v>
      </c>
      <c r="T34" s="523">
        <v>1767</v>
      </c>
    </row>
    <row r="35" spans="1:20" s="492" customFormat="1" ht="15">
      <c r="A35" s="524">
        <v>6</v>
      </c>
      <c r="B35" s="523" t="s">
        <v>24</v>
      </c>
      <c r="C35" s="525">
        <v>9150</v>
      </c>
      <c r="D35" s="526">
        <v>673351.43</v>
      </c>
      <c r="E35" s="525">
        <v>45604</v>
      </c>
      <c r="F35" s="539">
        <v>4</v>
      </c>
      <c r="G35" s="527">
        <v>39743</v>
      </c>
      <c r="H35" s="528"/>
      <c r="I35" s="528"/>
      <c r="J35" s="528"/>
      <c r="K35" s="528"/>
      <c r="L35" s="529"/>
      <c r="M35" s="543">
        <v>591164.435</v>
      </c>
      <c r="N35" s="544">
        <v>2201621.67</v>
      </c>
      <c r="O35" s="532">
        <f t="shared" si="13"/>
        <v>3622420.619999999</v>
      </c>
      <c r="P35" s="532">
        <f t="shared" si="14"/>
        <v>66567312.2964</v>
      </c>
      <c r="Q35" s="533">
        <f t="shared" si="10"/>
        <v>70189732.9164</v>
      </c>
      <c r="R35" s="542">
        <f t="shared" si="11"/>
        <v>7671.009061901639</v>
      </c>
      <c r="S35" s="545">
        <f t="shared" si="12"/>
        <v>73.59032021857924</v>
      </c>
      <c r="T35" s="523"/>
    </row>
    <row r="36" spans="1:20" s="492" customFormat="1" ht="15">
      <c r="A36" s="524">
        <v>7</v>
      </c>
      <c r="B36" s="523" t="s">
        <v>25</v>
      </c>
      <c r="C36" s="525">
        <v>3653</v>
      </c>
      <c r="D36" s="546">
        <v>251367.09</v>
      </c>
      <c r="E36" s="527">
        <v>15306</v>
      </c>
      <c r="F36" s="528">
        <v>2</v>
      </c>
      <c r="G36" s="528">
        <v>9731</v>
      </c>
      <c r="H36" s="528">
        <v>2532</v>
      </c>
      <c r="I36" s="528">
        <v>208</v>
      </c>
      <c r="J36" s="528"/>
      <c r="K36" s="528"/>
      <c r="L36" s="547"/>
      <c r="M36" s="530">
        <v>118406.23</v>
      </c>
      <c r="N36" s="531">
        <v>438302.13</v>
      </c>
      <c r="O36" s="532">
        <f t="shared" si="13"/>
        <v>1295633.46</v>
      </c>
      <c r="P36" s="532">
        <f t="shared" si="14"/>
        <v>24793429.0332</v>
      </c>
      <c r="Q36" s="533">
        <f t="shared" si="10"/>
        <v>26089062.4932</v>
      </c>
      <c r="R36" s="542">
        <f t="shared" si="11"/>
        <v>7141.818366602793</v>
      </c>
      <c r="S36" s="545">
        <f t="shared" si="12"/>
        <v>68.81113879003559</v>
      </c>
      <c r="T36" s="523">
        <v>644</v>
      </c>
    </row>
    <row r="37" spans="1:20" s="492" customFormat="1" ht="15">
      <c r="A37" s="524">
        <v>8</v>
      </c>
      <c r="B37" s="523" t="s">
        <v>26</v>
      </c>
      <c r="C37" s="525">
        <v>3024</v>
      </c>
      <c r="D37" s="526">
        <v>136117.81</v>
      </c>
      <c r="E37" s="525">
        <v>9660</v>
      </c>
      <c r="F37" s="527"/>
      <c r="G37" s="527">
        <v>6966</v>
      </c>
      <c r="H37" s="528">
        <v>1285</v>
      </c>
      <c r="I37" s="528">
        <v>173</v>
      </c>
      <c r="J37" s="528"/>
      <c r="K37" s="528">
        <v>7</v>
      </c>
      <c r="L37" s="529"/>
      <c r="M37" s="530">
        <v>16238.381</v>
      </c>
      <c r="N37" s="531">
        <v>66477.99</v>
      </c>
      <c r="O37" s="532">
        <f t="shared" si="13"/>
        <v>846864.6599999999</v>
      </c>
      <c r="P37" s="532">
        <f t="shared" si="14"/>
        <v>13571157.5388</v>
      </c>
      <c r="Q37" s="533">
        <f t="shared" si="10"/>
        <v>14418022.1988</v>
      </c>
      <c r="R37" s="550">
        <f t="shared" si="11"/>
        <v>4767.864483730158</v>
      </c>
      <c r="S37" s="548">
        <f t="shared" si="12"/>
        <v>45.01250330687831</v>
      </c>
      <c r="T37" s="523">
        <v>585</v>
      </c>
    </row>
    <row r="38" spans="1:20" s="492" customFormat="1" ht="15">
      <c r="A38" s="524">
        <v>9</v>
      </c>
      <c r="B38" s="523" t="s">
        <v>27</v>
      </c>
      <c r="C38" s="525">
        <v>3511</v>
      </c>
      <c r="D38" s="526">
        <v>201517</v>
      </c>
      <c r="E38" s="525">
        <v>15926</v>
      </c>
      <c r="F38" s="527"/>
      <c r="G38" s="527">
        <v>11953</v>
      </c>
      <c r="H38" s="536"/>
      <c r="I38" s="536">
        <v>647</v>
      </c>
      <c r="J38" s="536"/>
      <c r="K38" s="536"/>
      <c r="L38" s="529"/>
      <c r="M38" s="530">
        <v>329684.62</v>
      </c>
      <c r="N38" s="531">
        <v>1230531.95</v>
      </c>
      <c r="O38" s="532">
        <f>(F38*10.15+G38*15.19+H38*25.98+I38*11.17+J38*5.08+K38*1.98)*6</f>
        <v>1132758.3599999999</v>
      </c>
      <c r="P38" s="532">
        <f t="shared" si="14"/>
        <v>19970567.52</v>
      </c>
      <c r="Q38" s="533">
        <f t="shared" si="10"/>
        <v>21103325.88</v>
      </c>
      <c r="R38" s="549">
        <f t="shared" si="11"/>
        <v>6010.631125035602</v>
      </c>
      <c r="S38" s="545">
        <f t="shared" si="12"/>
        <v>57.39589860438622</v>
      </c>
      <c r="T38" s="523"/>
    </row>
    <row r="39" spans="1:20" s="492" customFormat="1" ht="15">
      <c r="A39" s="524">
        <v>10</v>
      </c>
      <c r="B39" s="523" t="s">
        <v>28</v>
      </c>
      <c r="C39" s="525">
        <v>1363</v>
      </c>
      <c r="D39" s="526">
        <v>100920.5</v>
      </c>
      <c r="E39" s="525">
        <v>5818</v>
      </c>
      <c r="F39" s="527"/>
      <c r="G39" s="527">
        <v>3247</v>
      </c>
      <c r="H39" s="528">
        <v>873</v>
      </c>
      <c r="I39" s="528">
        <v>117</v>
      </c>
      <c r="J39" s="528"/>
      <c r="K39" s="528"/>
      <c r="L39" s="529"/>
      <c r="M39" s="530">
        <v>31219.93</v>
      </c>
      <c r="N39" s="531">
        <v>116269.56</v>
      </c>
      <c r="O39" s="532">
        <f>(F39*10.15+G39*15.19+H39*25.98+I39*11.17+J39*5.08+K39*1.98)*6</f>
        <v>439856.16000000003</v>
      </c>
      <c r="P39" s="532">
        <f>(D39*15.58)*6+O39</f>
        <v>9873904.5</v>
      </c>
      <c r="Q39" s="533">
        <f t="shared" si="10"/>
        <v>10313760.66</v>
      </c>
      <c r="R39" s="550">
        <f t="shared" si="11"/>
        <v>7566.955730007337</v>
      </c>
      <c r="S39" s="548">
        <f t="shared" si="12"/>
        <v>74.04292002934703</v>
      </c>
      <c r="T39" s="523">
        <v>52</v>
      </c>
    </row>
    <row r="40" spans="1:20" s="492" customFormat="1" ht="15">
      <c r="A40" s="524">
        <v>11</v>
      </c>
      <c r="B40" s="523" t="s">
        <v>29</v>
      </c>
      <c r="C40" s="525">
        <v>12198</v>
      </c>
      <c r="D40" s="537">
        <v>909520.3400000001</v>
      </c>
      <c r="E40" s="525">
        <v>51105</v>
      </c>
      <c r="F40" s="527">
        <v>0</v>
      </c>
      <c r="G40" s="527">
        <v>49551</v>
      </c>
      <c r="H40" s="528">
        <v>71</v>
      </c>
      <c r="I40" s="528">
        <v>0</v>
      </c>
      <c r="J40" s="528"/>
      <c r="K40" s="528"/>
      <c r="L40" s="529"/>
      <c r="M40" s="530">
        <v>761051.162</v>
      </c>
      <c r="N40" s="531">
        <v>2834299.78</v>
      </c>
      <c r="O40" s="532">
        <f>(F40*10.15+G40*15.19+H40*25.98+I40*11.17+J40*5.08+K40*1.98)*6</f>
        <v>4527145.619999999</v>
      </c>
      <c r="P40" s="538">
        <f t="shared" si="14"/>
        <v>89549107.00320001</v>
      </c>
      <c r="Q40" s="526">
        <f t="shared" si="10"/>
        <v>94076252.62320001</v>
      </c>
      <c r="R40" s="534">
        <f t="shared" si="11"/>
        <v>7712.432581013282</v>
      </c>
      <c r="S40" s="535">
        <f t="shared" si="12"/>
        <v>74.56307099524513</v>
      </c>
      <c r="T40" s="523">
        <v>651</v>
      </c>
    </row>
    <row r="41" spans="1:20" s="492" customFormat="1" ht="15">
      <c r="A41" s="524">
        <v>12</v>
      </c>
      <c r="B41" s="523" t="s">
        <v>30</v>
      </c>
      <c r="C41" s="536">
        <v>4326</v>
      </c>
      <c r="D41" s="537">
        <v>291017.22</v>
      </c>
      <c r="E41" s="525">
        <v>19145</v>
      </c>
      <c r="F41" s="527"/>
      <c r="G41" s="528">
        <v>16097</v>
      </c>
      <c r="H41" s="528">
        <v>336</v>
      </c>
      <c r="I41" s="528"/>
      <c r="J41" s="528"/>
      <c r="K41" s="528"/>
      <c r="L41" s="529"/>
      <c r="M41" s="530">
        <v>192747.135</v>
      </c>
      <c r="N41" s="531">
        <v>721695.98</v>
      </c>
      <c r="O41" s="532">
        <f>(F41*10.15+G41*15.19+H41*25.98+I41*11.17+J41*5.08+K41*1.98)*6</f>
        <v>1519456.26</v>
      </c>
      <c r="P41" s="538">
        <f t="shared" si="14"/>
        <v>28723745.9856</v>
      </c>
      <c r="Q41" s="526">
        <f t="shared" si="10"/>
        <v>30243202.2456</v>
      </c>
      <c r="R41" s="542">
        <f t="shared" si="11"/>
        <v>6991.031494590846</v>
      </c>
      <c r="S41" s="545">
        <f t="shared" si="12"/>
        <v>67.27166435506241</v>
      </c>
      <c r="T41" s="523">
        <v>352</v>
      </c>
    </row>
    <row r="42" spans="1:20" s="492" customFormat="1" ht="15">
      <c r="A42" s="524">
        <v>13</v>
      </c>
      <c r="B42" s="523" t="s">
        <v>31</v>
      </c>
      <c r="C42" s="536">
        <v>11050</v>
      </c>
      <c r="D42" s="551">
        <v>897200.37</v>
      </c>
      <c r="E42" s="525">
        <v>53072</v>
      </c>
      <c r="F42" s="527">
        <v>245</v>
      </c>
      <c r="G42" s="528">
        <v>48473</v>
      </c>
      <c r="H42" s="528">
        <v>827</v>
      </c>
      <c r="I42" s="528">
        <v>3</v>
      </c>
      <c r="J42" s="528"/>
      <c r="K42" s="528"/>
      <c r="L42" s="529"/>
      <c r="M42" s="552">
        <v>679038.45</v>
      </c>
      <c r="N42" s="553">
        <v>2614333.18</v>
      </c>
      <c r="O42" s="532">
        <f t="shared" si="13"/>
        <v>4561863.54</v>
      </c>
      <c r="P42" s="532">
        <f>(D42*15.58)*6+O42</f>
        <v>88432154.1276</v>
      </c>
      <c r="Q42" s="533">
        <f>O42+P42</f>
        <v>92994017.6676</v>
      </c>
      <c r="R42" s="554">
        <f t="shared" si="11"/>
        <v>8415.74820521267</v>
      </c>
      <c r="S42" s="555">
        <f t="shared" si="12"/>
        <v>81.1946036199095</v>
      </c>
      <c r="T42" s="523">
        <v>184</v>
      </c>
    </row>
    <row r="43" spans="1:20" s="492" customFormat="1" ht="15">
      <c r="A43" s="524">
        <v>14</v>
      </c>
      <c r="B43" s="523" t="s">
        <v>32</v>
      </c>
      <c r="C43" s="536">
        <v>205</v>
      </c>
      <c r="D43" s="537">
        <v>16257.73</v>
      </c>
      <c r="E43" s="525">
        <v>734</v>
      </c>
      <c r="F43" s="527"/>
      <c r="G43" s="528">
        <v>653</v>
      </c>
      <c r="H43" s="528">
        <v>6</v>
      </c>
      <c r="I43" s="528"/>
      <c r="J43" s="528"/>
      <c r="K43" s="528"/>
      <c r="L43" s="529"/>
      <c r="M43" s="530">
        <v>-8925.78</v>
      </c>
      <c r="N43" s="553">
        <v>-34551.66</v>
      </c>
      <c r="O43" s="532">
        <f t="shared" si="13"/>
        <v>60449.7</v>
      </c>
      <c r="P43" s="538">
        <f>(D43*15.58)*6+O43</f>
        <v>1580222.3003999998</v>
      </c>
      <c r="Q43" s="556">
        <f>O43+P43</f>
        <v>1640672.0003999998</v>
      </c>
      <c r="R43" s="542">
        <f t="shared" si="11"/>
        <v>8003.278050731707</v>
      </c>
      <c r="S43" s="545">
        <f t="shared" si="12"/>
        <v>79.306</v>
      </c>
      <c r="T43" s="523">
        <v>10</v>
      </c>
    </row>
    <row r="44" spans="1:20" s="492" customFormat="1" ht="15">
      <c r="A44" s="524">
        <v>15</v>
      </c>
      <c r="B44" s="523" t="s">
        <v>33</v>
      </c>
      <c r="C44" s="528">
        <v>327</v>
      </c>
      <c r="D44" s="551">
        <v>21352.42</v>
      </c>
      <c r="E44" s="525">
        <v>1314</v>
      </c>
      <c r="F44" s="527"/>
      <c r="G44" s="528">
        <v>1015</v>
      </c>
      <c r="H44" s="528">
        <v>69</v>
      </c>
      <c r="I44" s="528">
        <v>16</v>
      </c>
      <c r="J44" s="528"/>
      <c r="K44" s="528">
        <v>8</v>
      </c>
      <c r="L44" s="529"/>
      <c r="M44" s="530">
        <v>-1775.679</v>
      </c>
      <c r="N44" s="531">
        <v>-6613.26</v>
      </c>
      <c r="O44" s="532">
        <f t="shared" si="13"/>
        <v>104430.18000000002</v>
      </c>
      <c r="P44" s="532">
        <f>(D44*15.58)*6+O44</f>
        <v>2100454.4016</v>
      </c>
      <c r="Q44" s="533">
        <f t="shared" si="10"/>
        <v>2204884.5816</v>
      </c>
      <c r="R44" s="534">
        <f t="shared" si="11"/>
        <v>6742.766304587157</v>
      </c>
      <c r="S44" s="548">
        <f t="shared" si="12"/>
        <v>65.29792048929663</v>
      </c>
      <c r="T44" s="523">
        <v>52</v>
      </c>
    </row>
    <row r="45" spans="1:20" s="492" customFormat="1" ht="15">
      <c r="A45" s="485"/>
      <c r="B45" s="487" t="s">
        <v>34</v>
      </c>
      <c r="C45" s="488">
        <f>SUM(C30:C44)</f>
        <v>134840</v>
      </c>
      <c r="D45" s="489">
        <f aca="true" t="shared" si="15" ref="D45:L45">SUM(D30:D44)</f>
        <v>8364530.029999999</v>
      </c>
      <c r="E45" s="488">
        <f t="shared" si="15"/>
        <v>473971</v>
      </c>
      <c r="F45" s="488">
        <f t="shared" si="15"/>
        <v>497</v>
      </c>
      <c r="G45" s="488">
        <f t="shared" si="15"/>
        <v>406802</v>
      </c>
      <c r="H45" s="488">
        <f t="shared" si="15"/>
        <v>27509</v>
      </c>
      <c r="I45" s="488">
        <f t="shared" si="15"/>
        <v>2055</v>
      </c>
      <c r="J45" s="488">
        <f t="shared" si="15"/>
        <v>1</v>
      </c>
      <c r="K45" s="488">
        <f t="shared" si="15"/>
        <v>15</v>
      </c>
      <c r="L45" s="488">
        <f t="shared" si="15"/>
        <v>0</v>
      </c>
      <c r="M45" s="490">
        <f>SUM(M30:M44)</f>
        <v>5922144.021</v>
      </c>
      <c r="N45" s="489">
        <f>SUM(N30:N44)</f>
        <v>22173780.689999998</v>
      </c>
      <c r="O45" s="491">
        <f>SUM(O30:O44)</f>
        <v>41532239.28</v>
      </c>
      <c r="P45" s="491">
        <f>SUM(P30:P44)</f>
        <v>812164912.4088</v>
      </c>
      <c r="Q45" s="491">
        <f>SUM(Q30:Q44)</f>
        <v>853697151.6887999</v>
      </c>
      <c r="R45" s="489">
        <f t="shared" si="11"/>
        <v>6331.1862332304945</v>
      </c>
      <c r="S45" s="489">
        <f t="shared" si="12"/>
        <v>62.03300229902106</v>
      </c>
      <c r="T45" s="485">
        <f>T30+T31+T32+T33+T34+T35+T36+T37+T38+T39+T40+T41+T42+T43+T44</f>
        <v>54178</v>
      </c>
    </row>
    <row r="46" spans="2:21" ht="18.75">
      <c r="B46" s="557" t="s">
        <v>44</v>
      </c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O46" s="559"/>
      <c r="P46" s="559"/>
      <c r="Q46" s="559"/>
      <c r="R46" s="559"/>
      <c r="S46" s="559"/>
      <c r="U46" s="478">
        <v>3</v>
      </c>
    </row>
    <row r="47" spans="1:20" ht="30" customHeight="1">
      <c r="A47" s="704" t="s">
        <v>1</v>
      </c>
      <c r="B47" s="699" t="s">
        <v>2</v>
      </c>
      <c r="C47" s="700" t="s">
        <v>3</v>
      </c>
      <c r="D47" s="705" t="s">
        <v>4</v>
      </c>
      <c r="E47" s="481"/>
      <c r="F47" s="699" t="s">
        <v>5</v>
      </c>
      <c r="G47" s="699"/>
      <c r="H47" s="699"/>
      <c r="I47" s="660" t="s">
        <v>6</v>
      </c>
      <c r="J47" s="660" t="s">
        <v>7</v>
      </c>
      <c r="K47" s="660" t="s">
        <v>8</v>
      </c>
      <c r="L47" s="649" t="s">
        <v>9</v>
      </c>
      <c r="M47" s="650"/>
      <c r="N47" s="651"/>
      <c r="O47" s="698" t="s">
        <v>35</v>
      </c>
      <c r="P47" s="698"/>
      <c r="Q47" s="699" t="s">
        <v>10</v>
      </c>
      <c r="R47" s="700" t="s">
        <v>38</v>
      </c>
      <c r="S47" s="699" t="s">
        <v>11</v>
      </c>
      <c r="T47" s="702" t="s">
        <v>81</v>
      </c>
    </row>
    <row r="48" spans="1:20" ht="24">
      <c r="A48" s="704"/>
      <c r="B48" s="699"/>
      <c r="C48" s="701"/>
      <c r="D48" s="705"/>
      <c r="E48" s="481" t="s">
        <v>36</v>
      </c>
      <c r="F48" s="481" t="s">
        <v>12</v>
      </c>
      <c r="G48" s="481" t="s">
        <v>13</v>
      </c>
      <c r="H48" s="481" t="s">
        <v>14</v>
      </c>
      <c r="I48" s="660"/>
      <c r="J48" s="660"/>
      <c r="K48" s="660"/>
      <c r="L48" s="73" t="s">
        <v>15</v>
      </c>
      <c r="M48" s="74" t="s">
        <v>16</v>
      </c>
      <c r="N48" s="74" t="s">
        <v>37</v>
      </c>
      <c r="O48" s="481" t="s">
        <v>17</v>
      </c>
      <c r="P48" s="481" t="s">
        <v>18</v>
      </c>
      <c r="Q48" s="699"/>
      <c r="R48" s="701"/>
      <c r="S48" s="699"/>
      <c r="T48" s="703"/>
    </row>
    <row r="49" spans="1:20" s="508" customFormat="1" ht="14.25">
      <c r="A49" s="505">
        <v>1</v>
      </c>
      <c r="B49" s="505">
        <v>2</v>
      </c>
      <c r="C49" s="505">
        <v>3</v>
      </c>
      <c r="D49" s="506">
        <v>4</v>
      </c>
      <c r="E49" s="506">
        <v>5</v>
      </c>
      <c r="F49" s="506">
        <v>6</v>
      </c>
      <c r="G49" s="506">
        <v>7</v>
      </c>
      <c r="H49" s="506">
        <v>8</v>
      </c>
      <c r="I49" s="506">
        <v>9</v>
      </c>
      <c r="J49" s="506">
        <v>10</v>
      </c>
      <c r="K49" s="506">
        <v>11</v>
      </c>
      <c r="L49" s="506">
        <v>12</v>
      </c>
      <c r="M49" s="506">
        <v>13</v>
      </c>
      <c r="N49" s="507"/>
      <c r="O49" s="505">
        <v>14</v>
      </c>
      <c r="P49" s="505">
        <v>15</v>
      </c>
      <c r="Q49" s="505">
        <v>16</v>
      </c>
      <c r="R49" s="505">
        <v>17</v>
      </c>
      <c r="S49" s="505">
        <v>18</v>
      </c>
      <c r="T49" s="304">
        <v>19</v>
      </c>
    </row>
    <row r="50" spans="1:20" s="560" customFormat="1" ht="15">
      <c r="A50" s="509">
        <v>1</v>
      </c>
      <c r="B50" s="510" t="s">
        <v>19</v>
      </c>
      <c r="C50" s="511">
        <v>27613</v>
      </c>
      <c r="D50" s="512">
        <v>3098863.9499999997</v>
      </c>
      <c r="E50" s="511">
        <v>94346</v>
      </c>
      <c r="F50" s="513">
        <v>0</v>
      </c>
      <c r="G50" s="513">
        <v>58266</v>
      </c>
      <c r="H50" s="514">
        <v>36080</v>
      </c>
      <c r="I50" s="515">
        <v>0</v>
      </c>
      <c r="J50" s="515">
        <v>0</v>
      </c>
      <c r="K50" s="515">
        <v>0</v>
      </c>
      <c r="L50" s="516">
        <v>0</v>
      </c>
      <c r="M50" s="517">
        <v>4050566.7950000004</v>
      </c>
      <c r="N50" s="518">
        <v>15089437.56</v>
      </c>
      <c r="O50" s="519">
        <f aca="true" t="shared" si="16" ref="O50:O64">(F50*10.15+G50*15.19+H50*25.98+I50*11.17+J50*5.08+K50*1.98)*6</f>
        <v>10934513.64</v>
      </c>
      <c r="P50" s="520">
        <f>(D50*15.58)*6+O50</f>
        <v>300616315.686</v>
      </c>
      <c r="Q50" s="512">
        <f>O50+P50</f>
        <v>311550829.326</v>
      </c>
      <c r="R50" s="521">
        <f aca="true" t="shared" si="17" ref="R50:R65">Q50/C50</f>
        <v>11282.759183210806</v>
      </c>
      <c r="S50" s="522">
        <f aca="true" t="shared" si="18" ref="S50:S65">D50/C50</f>
        <v>112.2248198312389</v>
      </c>
      <c r="T50" s="510">
        <v>7970</v>
      </c>
    </row>
    <row r="51" spans="1:20" s="492" customFormat="1" ht="15">
      <c r="A51" s="524">
        <v>2</v>
      </c>
      <c r="B51" s="523" t="s">
        <v>20</v>
      </c>
      <c r="C51" s="525">
        <v>5274</v>
      </c>
      <c r="D51" s="526">
        <v>510519.56</v>
      </c>
      <c r="E51" s="525">
        <v>20016</v>
      </c>
      <c r="F51" s="527"/>
      <c r="G51" s="527">
        <v>18961</v>
      </c>
      <c r="H51" s="528">
        <v>919</v>
      </c>
      <c r="I51" s="528"/>
      <c r="J51" s="528"/>
      <c r="K51" s="528"/>
      <c r="L51" s="529"/>
      <c r="M51" s="530">
        <v>857285.44</v>
      </c>
      <c r="N51" s="531">
        <v>3192512.16</v>
      </c>
      <c r="O51" s="532">
        <f t="shared" si="16"/>
        <v>1871359.2599999998</v>
      </c>
      <c r="P51" s="561">
        <v>49594727.729</v>
      </c>
      <c r="Q51" s="533">
        <f>O51+P51</f>
        <v>51466086.989</v>
      </c>
      <c r="R51" s="534">
        <f t="shared" si="17"/>
        <v>9758.454112438378</v>
      </c>
      <c r="S51" s="535">
        <f t="shared" si="18"/>
        <v>96.79930982176715</v>
      </c>
      <c r="T51" s="523">
        <v>773</v>
      </c>
    </row>
    <row r="52" spans="1:20" s="492" customFormat="1" ht="15">
      <c r="A52" s="524">
        <v>3</v>
      </c>
      <c r="B52" s="523" t="s">
        <v>21</v>
      </c>
      <c r="C52" s="536">
        <v>9302</v>
      </c>
      <c r="D52" s="537">
        <v>1108427.34</v>
      </c>
      <c r="E52" s="525">
        <v>45091</v>
      </c>
      <c r="F52" s="527"/>
      <c r="G52" s="528">
        <v>39392</v>
      </c>
      <c r="H52" s="528">
        <v>5278</v>
      </c>
      <c r="I52" s="528">
        <v>690</v>
      </c>
      <c r="J52" s="528"/>
      <c r="K52" s="528">
        <v>15</v>
      </c>
      <c r="L52" s="529"/>
      <c r="M52" s="530">
        <v>2013577.83</v>
      </c>
      <c r="N52" s="531">
        <v>7499556.45</v>
      </c>
      <c r="O52" s="532">
        <f t="shared" si="16"/>
        <v>4459343.52</v>
      </c>
      <c r="P52" s="538">
        <f>(D52*15.58)*6+O52</f>
        <v>108075131.2632</v>
      </c>
      <c r="Q52" s="526">
        <f>O52+P52</f>
        <v>112534474.7832</v>
      </c>
      <c r="R52" s="534">
        <f t="shared" si="17"/>
        <v>12097.879464975274</v>
      </c>
      <c r="S52" s="535">
        <f t="shared" si="18"/>
        <v>119.16010965383789</v>
      </c>
      <c r="T52" s="523">
        <v>101</v>
      </c>
    </row>
    <row r="53" spans="1:20" s="492" customFormat="1" ht="15">
      <c r="A53" s="524">
        <v>4</v>
      </c>
      <c r="B53" s="523" t="s">
        <v>22</v>
      </c>
      <c r="C53" s="525">
        <v>15402</v>
      </c>
      <c r="D53" s="526">
        <v>1816969.75</v>
      </c>
      <c r="E53" s="525">
        <v>74345</v>
      </c>
      <c r="F53" s="527"/>
      <c r="G53" s="527">
        <v>63350</v>
      </c>
      <c r="H53" s="528">
        <v>10427</v>
      </c>
      <c r="I53" s="528">
        <v>1143</v>
      </c>
      <c r="J53" s="528"/>
      <c r="K53" s="539"/>
      <c r="L53" s="529"/>
      <c r="M53" s="530">
        <v>2401751.38</v>
      </c>
      <c r="N53" s="531">
        <v>8913531.24</v>
      </c>
      <c r="O53" s="538">
        <f t="shared" si="16"/>
        <v>7475683.62</v>
      </c>
      <c r="P53" s="538">
        <f>(D53*15.58)*6+O53</f>
        <v>177326015.85000002</v>
      </c>
      <c r="Q53" s="526">
        <f>O53+P53</f>
        <v>184801699.47000003</v>
      </c>
      <c r="R53" s="534">
        <f t="shared" si="17"/>
        <v>11998.552101675108</v>
      </c>
      <c r="S53" s="535">
        <f t="shared" si="18"/>
        <v>117.96972795740813</v>
      </c>
      <c r="T53" s="523">
        <v>860</v>
      </c>
    </row>
    <row r="54" spans="1:20" s="492" customFormat="1" ht="15">
      <c r="A54" s="524">
        <v>5</v>
      </c>
      <c r="B54" s="523" t="s">
        <v>23</v>
      </c>
      <c r="C54" s="525">
        <v>18106</v>
      </c>
      <c r="D54" s="526">
        <v>1972332.48</v>
      </c>
      <c r="E54" s="525">
        <v>83030</v>
      </c>
      <c r="F54" s="527">
        <v>6</v>
      </c>
      <c r="G54" s="527">
        <v>81232</v>
      </c>
      <c r="H54" s="528">
        <v>1647</v>
      </c>
      <c r="I54" s="524"/>
      <c r="J54" s="524"/>
      <c r="K54" s="524"/>
      <c r="L54" s="529"/>
      <c r="M54" s="540">
        <v>2808752.78</v>
      </c>
      <c r="N54" s="541">
        <v>10460036.84</v>
      </c>
      <c r="O54" s="532">
        <f t="shared" si="16"/>
        <v>7660584.24</v>
      </c>
      <c r="P54" s="532">
        <f aca="true" t="shared" si="19" ref="P54:P64">(D54*15.58)*6+O54</f>
        <v>192034224.4704</v>
      </c>
      <c r="Q54" s="533">
        <f aca="true" t="shared" si="20" ref="Q54:Q64">O54+P54</f>
        <v>199694808.71040002</v>
      </c>
      <c r="R54" s="542">
        <f t="shared" si="17"/>
        <v>11029.206269214626</v>
      </c>
      <c r="S54" s="535">
        <f t="shared" si="18"/>
        <v>108.9325350712471</v>
      </c>
      <c r="T54" s="523">
        <v>2140</v>
      </c>
    </row>
    <row r="55" spans="1:20" s="492" customFormat="1" ht="15">
      <c r="A55" s="524">
        <v>6</v>
      </c>
      <c r="B55" s="523" t="s">
        <v>24</v>
      </c>
      <c r="C55" s="525">
        <v>8776</v>
      </c>
      <c r="D55" s="533">
        <v>1205383.225</v>
      </c>
      <c r="E55" s="525">
        <v>48652</v>
      </c>
      <c r="F55" s="539"/>
      <c r="G55" s="527">
        <v>48404</v>
      </c>
      <c r="H55" s="528">
        <v>5</v>
      </c>
      <c r="I55" s="528"/>
      <c r="J55" s="528"/>
      <c r="K55" s="528"/>
      <c r="L55" s="529"/>
      <c r="M55" s="543">
        <v>2423289.282</v>
      </c>
      <c r="N55" s="544">
        <v>9024865.13</v>
      </c>
      <c r="O55" s="532">
        <f t="shared" si="16"/>
        <v>4412319.96</v>
      </c>
      <c r="P55" s="538">
        <f t="shared" si="19"/>
        <v>117091543.83299999</v>
      </c>
      <c r="Q55" s="533">
        <f t="shared" si="20"/>
        <v>121503863.79299998</v>
      </c>
      <c r="R55" s="542">
        <f t="shared" si="17"/>
        <v>13845.016384799452</v>
      </c>
      <c r="S55" s="545">
        <f t="shared" si="18"/>
        <v>137.3499572698268</v>
      </c>
      <c r="T55" s="523"/>
    </row>
    <row r="56" spans="1:20" s="492" customFormat="1" ht="15">
      <c r="A56" s="524">
        <v>7</v>
      </c>
      <c r="B56" s="523" t="s">
        <v>25</v>
      </c>
      <c r="C56" s="525">
        <v>9531</v>
      </c>
      <c r="D56" s="546">
        <v>1240812.72</v>
      </c>
      <c r="E56" s="527">
        <v>44225</v>
      </c>
      <c r="F56" s="528">
        <v>3</v>
      </c>
      <c r="G56" s="528">
        <v>27846</v>
      </c>
      <c r="H56" s="528">
        <v>15929</v>
      </c>
      <c r="I56" s="528">
        <v>1309</v>
      </c>
      <c r="J56" s="528"/>
      <c r="K56" s="528"/>
      <c r="L56" s="529"/>
      <c r="M56" s="530">
        <v>1134451.27</v>
      </c>
      <c r="N56" s="531">
        <v>4225620.32</v>
      </c>
      <c r="O56" s="532">
        <f t="shared" si="16"/>
        <v>5108808.84</v>
      </c>
      <c r="P56" s="532">
        <f t="shared" si="19"/>
        <v>121099981.90560001</v>
      </c>
      <c r="Q56" s="533">
        <f>O56+P56</f>
        <v>126208790.74560001</v>
      </c>
      <c r="R56" s="542">
        <f t="shared" si="17"/>
        <v>13241.925374630157</v>
      </c>
      <c r="S56" s="545">
        <f t="shared" si="18"/>
        <v>130.18704438149197</v>
      </c>
      <c r="T56" s="523">
        <v>240</v>
      </c>
    </row>
    <row r="57" spans="1:20" s="492" customFormat="1" ht="15">
      <c r="A57" s="524">
        <v>8</v>
      </c>
      <c r="B57" s="523" t="s">
        <v>26</v>
      </c>
      <c r="C57" s="525">
        <v>8805</v>
      </c>
      <c r="D57" s="533">
        <v>726902.257</v>
      </c>
      <c r="E57" s="525">
        <v>37956</v>
      </c>
      <c r="F57" s="527">
        <v>6</v>
      </c>
      <c r="G57" s="527">
        <v>24957</v>
      </c>
      <c r="H57" s="528">
        <v>11819</v>
      </c>
      <c r="I57" s="528">
        <v>1324</v>
      </c>
      <c r="J57" s="528"/>
      <c r="K57" s="528">
        <v>93</v>
      </c>
      <c r="L57" s="529"/>
      <c r="M57" s="530">
        <v>1064967.758</v>
      </c>
      <c r="N57" s="531">
        <v>3966606.49</v>
      </c>
      <c r="O57" s="532">
        <f t="shared" si="16"/>
        <v>4207131.42</v>
      </c>
      <c r="P57" s="532">
        <f t="shared" si="19"/>
        <v>72157954.40436001</v>
      </c>
      <c r="Q57" s="533">
        <f t="shared" si="20"/>
        <v>76365085.82436001</v>
      </c>
      <c r="R57" s="550">
        <f t="shared" si="17"/>
        <v>8672.922864776832</v>
      </c>
      <c r="S57" s="548">
        <f t="shared" si="18"/>
        <v>82.555622600795</v>
      </c>
      <c r="T57" s="523">
        <v>567</v>
      </c>
    </row>
    <row r="58" spans="1:20" s="492" customFormat="1" ht="15">
      <c r="A58" s="524">
        <v>9</v>
      </c>
      <c r="B58" s="523" t="s">
        <v>27</v>
      </c>
      <c r="C58" s="525">
        <v>4710</v>
      </c>
      <c r="D58" s="526">
        <v>431851.5</v>
      </c>
      <c r="E58" s="525">
        <v>23259</v>
      </c>
      <c r="F58" s="527"/>
      <c r="G58" s="527">
        <v>23214</v>
      </c>
      <c r="H58" s="536">
        <v>4</v>
      </c>
      <c r="I58" s="536">
        <v>1768</v>
      </c>
      <c r="J58" s="536"/>
      <c r="K58" s="536"/>
      <c r="L58" s="529"/>
      <c r="M58" s="530">
        <v>1032632.179</v>
      </c>
      <c r="N58" s="531">
        <v>3845771.97</v>
      </c>
      <c r="O58" s="532">
        <f t="shared" si="16"/>
        <v>2234838.84</v>
      </c>
      <c r="P58" s="532">
        <f>(D58*15.58)*6+O58</f>
        <v>42604317.06</v>
      </c>
      <c r="Q58" s="533">
        <f t="shared" si="20"/>
        <v>44839155.900000006</v>
      </c>
      <c r="R58" s="549">
        <f t="shared" si="17"/>
        <v>9519.990636942677</v>
      </c>
      <c r="S58" s="545">
        <f t="shared" si="18"/>
        <v>91.68821656050956</v>
      </c>
      <c r="T58" s="523"/>
    </row>
    <row r="59" spans="1:20" s="492" customFormat="1" ht="15">
      <c r="A59" s="524">
        <v>10</v>
      </c>
      <c r="B59" s="523" t="s">
        <v>28</v>
      </c>
      <c r="C59" s="525">
        <v>2897</v>
      </c>
      <c r="D59" s="526">
        <v>338483</v>
      </c>
      <c r="E59" s="525">
        <v>13106</v>
      </c>
      <c r="F59" s="527"/>
      <c r="G59" s="527">
        <v>7478</v>
      </c>
      <c r="H59" s="528">
        <v>5418</v>
      </c>
      <c r="I59" s="528">
        <v>460</v>
      </c>
      <c r="J59" s="528">
        <v>9</v>
      </c>
      <c r="K59" s="528">
        <v>3</v>
      </c>
      <c r="L59" s="529"/>
      <c r="M59" s="530">
        <v>384528.441</v>
      </c>
      <c r="N59" s="531">
        <v>1430783.31</v>
      </c>
      <c r="O59" s="532">
        <f t="shared" si="16"/>
        <v>1557241.9200000002</v>
      </c>
      <c r="P59" s="532">
        <f>(D59*15.58)*6+O59</f>
        <v>33198632.759999998</v>
      </c>
      <c r="Q59" s="533">
        <f t="shared" si="20"/>
        <v>34755874.68</v>
      </c>
      <c r="R59" s="550">
        <f t="shared" si="17"/>
        <v>11997.195264066275</v>
      </c>
      <c r="S59" s="548">
        <f t="shared" si="18"/>
        <v>116.83914394200897</v>
      </c>
      <c r="T59" s="523">
        <v>67</v>
      </c>
    </row>
    <row r="60" spans="1:20" s="492" customFormat="1" ht="15">
      <c r="A60" s="524">
        <v>11</v>
      </c>
      <c r="B60" s="523" t="s">
        <v>29</v>
      </c>
      <c r="C60" s="525">
        <v>11057</v>
      </c>
      <c r="D60" s="537">
        <v>1480688.3679999998</v>
      </c>
      <c r="E60" s="525">
        <v>51918</v>
      </c>
      <c r="F60" s="527">
        <v>4</v>
      </c>
      <c r="G60" s="527">
        <v>51570</v>
      </c>
      <c r="H60" s="528">
        <v>177</v>
      </c>
      <c r="I60" s="528">
        <v>2</v>
      </c>
      <c r="J60" s="528">
        <v>0</v>
      </c>
      <c r="K60" s="528">
        <v>0</v>
      </c>
      <c r="L60" s="529"/>
      <c r="M60" s="530">
        <v>4586969.615999999</v>
      </c>
      <c r="N60" s="531">
        <v>17104890.16</v>
      </c>
      <c r="O60" s="532">
        <f t="shared" si="16"/>
        <v>4728058.199999999</v>
      </c>
      <c r="P60" s="532">
        <f>(D60*15.58)*6+O60</f>
        <v>143142806.84063995</v>
      </c>
      <c r="Q60" s="533">
        <f t="shared" si="20"/>
        <v>147870865.04063994</v>
      </c>
      <c r="R60" s="534">
        <f t="shared" si="17"/>
        <v>13373.50683192909</v>
      </c>
      <c r="S60" s="535">
        <f t="shared" si="18"/>
        <v>133.9141148593651</v>
      </c>
      <c r="T60" s="523">
        <v>646</v>
      </c>
    </row>
    <row r="61" spans="1:20" s="492" customFormat="1" ht="15">
      <c r="A61" s="524">
        <v>12</v>
      </c>
      <c r="B61" s="523" t="s">
        <v>30</v>
      </c>
      <c r="C61" s="536">
        <v>7973</v>
      </c>
      <c r="D61" s="537">
        <v>821273.12</v>
      </c>
      <c r="E61" s="525">
        <v>33114</v>
      </c>
      <c r="F61" s="527"/>
      <c r="G61" s="528">
        <v>30456</v>
      </c>
      <c r="H61" s="528">
        <v>2508</v>
      </c>
      <c r="I61" s="528"/>
      <c r="J61" s="528"/>
      <c r="K61" s="528"/>
      <c r="L61" s="529"/>
      <c r="M61" s="530">
        <v>814329.576</v>
      </c>
      <c r="N61" s="531">
        <v>3032503.88</v>
      </c>
      <c r="O61" s="532">
        <f t="shared" si="16"/>
        <v>3166706.88</v>
      </c>
      <c r="P61" s="538">
        <f t="shared" si="19"/>
        <v>79939318.13759999</v>
      </c>
      <c r="Q61" s="526">
        <f t="shared" si="20"/>
        <v>83106025.01759999</v>
      </c>
      <c r="R61" s="542">
        <f t="shared" si="17"/>
        <v>10423.432210911826</v>
      </c>
      <c r="S61" s="545">
        <f t="shared" si="18"/>
        <v>103.00678790919353</v>
      </c>
      <c r="T61" s="523">
        <v>324</v>
      </c>
    </row>
    <row r="62" spans="1:20" s="492" customFormat="1" ht="15">
      <c r="A62" s="524">
        <v>13</v>
      </c>
      <c r="B62" s="523" t="s">
        <v>31</v>
      </c>
      <c r="C62" s="536">
        <v>13186</v>
      </c>
      <c r="D62" s="537">
        <v>1706737.61</v>
      </c>
      <c r="E62" s="525">
        <v>67003</v>
      </c>
      <c r="F62" s="527">
        <v>358</v>
      </c>
      <c r="G62" s="528">
        <v>63448</v>
      </c>
      <c r="H62" s="528">
        <v>2851</v>
      </c>
      <c r="I62" s="528">
        <v>23</v>
      </c>
      <c r="J62" s="528"/>
      <c r="K62" s="528"/>
      <c r="L62" s="529"/>
      <c r="M62" s="552">
        <v>2841463.785</v>
      </c>
      <c r="N62" s="553">
        <v>10620272.45</v>
      </c>
      <c r="O62" s="532">
        <f t="shared" si="16"/>
        <v>6250408.26</v>
      </c>
      <c r="P62" s="532">
        <f t="shared" si="19"/>
        <v>165796240.0428</v>
      </c>
      <c r="Q62" s="533">
        <f t="shared" si="20"/>
        <v>172046648.3028</v>
      </c>
      <c r="R62" s="554">
        <f t="shared" si="17"/>
        <v>13047.675436280904</v>
      </c>
      <c r="S62" s="535">
        <f t="shared" si="18"/>
        <v>129.4355839526771</v>
      </c>
      <c r="T62" s="523">
        <v>74</v>
      </c>
    </row>
    <row r="63" spans="1:20" s="492" customFormat="1" ht="15">
      <c r="A63" s="524">
        <v>14</v>
      </c>
      <c r="B63" s="523" t="s">
        <v>32</v>
      </c>
      <c r="C63" s="536">
        <v>4614</v>
      </c>
      <c r="D63" s="537">
        <v>524869.87</v>
      </c>
      <c r="E63" s="525">
        <v>21219</v>
      </c>
      <c r="F63" s="527"/>
      <c r="G63" s="528">
        <v>20661</v>
      </c>
      <c r="H63" s="528">
        <v>238</v>
      </c>
      <c r="I63" s="528"/>
      <c r="J63" s="528"/>
      <c r="K63" s="528"/>
      <c r="L63" s="529"/>
      <c r="M63" s="530">
        <v>645206.587</v>
      </c>
      <c r="N63" s="553">
        <v>2402604.99</v>
      </c>
      <c r="O63" s="532">
        <f t="shared" si="16"/>
        <v>1920142.9799999997</v>
      </c>
      <c r="P63" s="538">
        <f>(D63*15.58)*6+O63</f>
        <v>50984978.4276</v>
      </c>
      <c r="Q63" s="533">
        <f t="shared" si="20"/>
        <v>52905121.40759999</v>
      </c>
      <c r="R63" s="542">
        <f t="shared" si="17"/>
        <v>11466.216169830948</v>
      </c>
      <c r="S63" s="545">
        <f t="shared" si="18"/>
        <v>113.75593194625054</v>
      </c>
      <c r="T63" s="523">
        <v>131</v>
      </c>
    </row>
    <row r="64" spans="1:20" s="492" customFormat="1" ht="15">
      <c r="A64" s="524">
        <v>15</v>
      </c>
      <c r="B64" s="523" t="s">
        <v>33</v>
      </c>
      <c r="C64" s="528">
        <v>2056</v>
      </c>
      <c r="D64" s="551">
        <v>200663.437</v>
      </c>
      <c r="E64" s="525">
        <v>9294</v>
      </c>
      <c r="F64" s="527">
        <v>15</v>
      </c>
      <c r="G64" s="528">
        <v>8054</v>
      </c>
      <c r="H64" s="528">
        <v>675</v>
      </c>
      <c r="I64" s="528">
        <v>197</v>
      </c>
      <c r="J64" s="528"/>
      <c r="K64" s="528">
        <v>39</v>
      </c>
      <c r="L64" s="529"/>
      <c r="M64" s="530">
        <v>468791.937</v>
      </c>
      <c r="N64" s="531">
        <v>1745884.4</v>
      </c>
      <c r="O64" s="532">
        <f t="shared" si="16"/>
        <v>853840.3200000001</v>
      </c>
      <c r="P64" s="532">
        <f t="shared" si="19"/>
        <v>19611858.41076</v>
      </c>
      <c r="Q64" s="533">
        <f t="shared" si="20"/>
        <v>20465698.73076</v>
      </c>
      <c r="R64" s="534">
        <f t="shared" si="17"/>
        <v>9954.133623910506</v>
      </c>
      <c r="S64" s="548">
        <f t="shared" si="18"/>
        <v>97.59894795719845</v>
      </c>
      <c r="T64" s="523">
        <v>81</v>
      </c>
    </row>
    <row r="65" spans="1:20" ht="15">
      <c r="A65" s="304"/>
      <c r="B65" s="305" t="s">
        <v>34</v>
      </c>
      <c r="C65" s="562">
        <f>SUM(C50:C64)</f>
        <v>149302</v>
      </c>
      <c r="D65" s="563">
        <f aca="true" t="shared" si="21" ref="D65:L65">SUM(D50:D64)</f>
        <v>17184778.186999995</v>
      </c>
      <c r="E65" s="562">
        <f t="shared" si="21"/>
        <v>666574</v>
      </c>
      <c r="F65" s="562">
        <f t="shared" si="21"/>
        <v>392</v>
      </c>
      <c r="G65" s="562">
        <f t="shared" si="21"/>
        <v>567289</v>
      </c>
      <c r="H65" s="562">
        <f t="shared" si="21"/>
        <v>93975</v>
      </c>
      <c r="I65" s="562">
        <f t="shared" si="21"/>
        <v>6916</v>
      </c>
      <c r="J65" s="562">
        <f t="shared" si="21"/>
        <v>9</v>
      </c>
      <c r="K65" s="562">
        <f t="shared" si="21"/>
        <v>150</v>
      </c>
      <c r="L65" s="562">
        <f t="shared" si="21"/>
        <v>0</v>
      </c>
      <c r="M65" s="564">
        <f>SUM(M50:M64)</f>
        <v>27528564.656</v>
      </c>
      <c r="N65" s="563">
        <f>SUM(N50:N64)</f>
        <v>102554877.35</v>
      </c>
      <c r="O65" s="565">
        <f>SUM(O50:O64)</f>
        <v>66840981.900000006</v>
      </c>
      <c r="P65" s="565">
        <f>SUM(P50:P64)</f>
        <v>1673274046.8209596</v>
      </c>
      <c r="Q65" s="565">
        <f>SUM(Q50:Q64)</f>
        <v>1740115028.7209601</v>
      </c>
      <c r="R65" s="563">
        <f t="shared" si="17"/>
        <v>11655.001464956666</v>
      </c>
      <c r="S65" s="563">
        <f t="shared" si="18"/>
        <v>115.10079025733074</v>
      </c>
      <c r="T65" s="566">
        <f>T50+T51+T52+T53+T54+T55+T56+T57+T58+T59+T60+T61+T62+T63+T64</f>
        <v>13974</v>
      </c>
    </row>
    <row r="67" spans="13:19" ht="15">
      <c r="M67" s="577"/>
      <c r="O67" s="568"/>
      <c r="P67" s="568"/>
      <c r="Q67" s="568"/>
      <c r="R67" s="568"/>
      <c r="S67" s="568"/>
    </row>
    <row r="68" spans="15:19" ht="15">
      <c r="O68" s="568"/>
      <c r="P68" s="568"/>
      <c r="Q68" s="568"/>
      <c r="R68" s="568"/>
      <c r="S68" s="568"/>
    </row>
    <row r="70" spans="4:14" ht="15">
      <c r="D70" s="478"/>
      <c r="M70" s="478"/>
      <c r="N70" s="478"/>
    </row>
    <row r="74" spans="4:14" ht="15">
      <c r="D74" s="478"/>
      <c r="M74" s="478"/>
      <c r="N74" s="478"/>
    </row>
  </sheetData>
  <sheetProtection/>
  <mergeCells count="44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T4:T5"/>
    <mergeCell ref="A27:A28"/>
    <mergeCell ref="B27:B28"/>
    <mergeCell ref="C27:C28"/>
    <mergeCell ref="D27:D28"/>
    <mergeCell ref="F27:H27"/>
    <mergeCell ref="I27:I28"/>
    <mergeCell ref="J27:J28"/>
    <mergeCell ref="K27:K28"/>
    <mergeCell ref="L27:N27"/>
    <mergeCell ref="O27:P27"/>
    <mergeCell ref="Q27:Q28"/>
    <mergeCell ref="R27:R28"/>
    <mergeCell ref="S27:S28"/>
    <mergeCell ref="T27:T28"/>
    <mergeCell ref="A47:A48"/>
    <mergeCell ref="B47:B48"/>
    <mergeCell ref="C47:C48"/>
    <mergeCell ref="D47:D48"/>
    <mergeCell ref="F47:H47"/>
    <mergeCell ref="I47:I48"/>
    <mergeCell ref="J47:J48"/>
    <mergeCell ref="K47:K48"/>
    <mergeCell ref="L47:N47"/>
    <mergeCell ref="O47:P47"/>
    <mergeCell ref="Q47:Q48"/>
    <mergeCell ref="R47:R48"/>
    <mergeCell ref="S47:S48"/>
    <mergeCell ref="T47:T4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77"/>
  <sheetViews>
    <sheetView zoomScale="85" zoomScaleNormal="85" zoomScalePageLayoutView="0" workbookViewId="0" topLeftCell="A16">
      <selection activeCell="A31" sqref="A31:IV31"/>
    </sheetView>
  </sheetViews>
  <sheetFormatPr defaultColWidth="9.140625" defaultRowHeight="15"/>
  <cols>
    <col min="1" max="1" width="9.421875" style="478" customWidth="1"/>
    <col min="2" max="2" width="33.00390625" style="478" customWidth="1"/>
    <col min="3" max="3" width="11.8515625" style="478" customWidth="1"/>
    <col min="4" max="4" width="17.8515625" style="480" customWidth="1"/>
    <col min="5" max="5" width="13.8515625" style="478" bestFit="1" customWidth="1"/>
    <col min="6" max="6" width="6.421875" style="478" customWidth="1"/>
    <col min="7" max="7" width="11.421875" style="478" bestFit="1" customWidth="1"/>
    <col min="8" max="8" width="11.421875" style="478" customWidth="1"/>
    <col min="9" max="9" width="10.00390625" style="478" customWidth="1"/>
    <col min="10" max="10" width="12.8515625" style="478" customWidth="1"/>
    <col min="11" max="11" width="7.8515625" style="478" customWidth="1"/>
    <col min="12" max="12" width="12.421875" style="478" customWidth="1"/>
    <col min="13" max="13" width="17.7109375" style="480" customWidth="1"/>
    <col min="14" max="14" width="18.7109375" style="480" customWidth="1"/>
    <col min="15" max="15" width="17.57421875" style="478" customWidth="1"/>
    <col min="16" max="16" width="20.8515625" style="478" customWidth="1"/>
    <col min="17" max="17" width="18.28125" style="478" customWidth="1"/>
    <col min="18" max="18" width="17.57421875" style="478" customWidth="1"/>
    <col min="19" max="19" width="12.140625" style="478" bestFit="1" customWidth="1"/>
    <col min="20" max="20" width="13.7109375" style="478" customWidth="1"/>
    <col min="21" max="21" width="14.8515625" style="478" customWidth="1"/>
    <col min="22" max="16384" width="9.140625" style="478" customWidth="1"/>
  </cols>
  <sheetData>
    <row r="1" spans="1:19" ht="16.5" customHeight="1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19" ht="16.5" customHeight="1">
      <c r="A2" s="706" t="s">
        <v>87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ht="16.5" customHeight="1">
      <c r="C3" s="479"/>
    </row>
    <row r="4" spans="1:20" ht="19.5" customHeight="1">
      <c r="A4" s="704" t="s">
        <v>1</v>
      </c>
      <c r="B4" s="699" t="s">
        <v>2</v>
      </c>
      <c r="C4" s="700" t="s">
        <v>3</v>
      </c>
      <c r="D4" s="705" t="s">
        <v>4</v>
      </c>
      <c r="E4" s="481"/>
      <c r="F4" s="699" t="s">
        <v>5</v>
      </c>
      <c r="G4" s="699"/>
      <c r="H4" s="699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98" t="s">
        <v>35</v>
      </c>
      <c r="P4" s="698"/>
      <c r="Q4" s="699" t="s">
        <v>10</v>
      </c>
      <c r="R4" s="700" t="s">
        <v>38</v>
      </c>
      <c r="S4" s="699" t="s">
        <v>11</v>
      </c>
      <c r="T4" s="702" t="s">
        <v>81</v>
      </c>
    </row>
    <row r="5" spans="1:20" ht="21.75" customHeight="1">
      <c r="A5" s="704"/>
      <c r="B5" s="699"/>
      <c r="C5" s="701"/>
      <c r="D5" s="705"/>
      <c r="E5" s="481" t="s">
        <v>36</v>
      </c>
      <c r="F5" s="481" t="s">
        <v>12</v>
      </c>
      <c r="G5" s="481" t="s">
        <v>13</v>
      </c>
      <c r="H5" s="481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81" t="s">
        <v>17</v>
      </c>
      <c r="P5" s="481" t="s">
        <v>18</v>
      </c>
      <c r="Q5" s="699"/>
      <c r="R5" s="701"/>
      <c r="S5" s="699"/>
      <c r="T5" s="703"/>
    </row>
    <row r="6" spans="1:20" s="486" customFormat="1" ht="16.5" customHeight="1">
      <c r="A6" s="482">
        <v>1</v>
      </c>
      <c r="B6" s="482">
        <v>2</v>
      </c>
      <c r="C6" s="482">
        <v>3</v>
      </c>
      <c r="D6" s="483">
        <v>4</v>
      </c>
      <c r="E6" s="483">
        <v>5</v>
      </c>
      <c r="F6" s="483">
        <v>6</v>
      </c>
      <c r="G6" s="483">
        <v>7</v>
      </c>
      <c r="H6" s="483">
        <v>8</v>
      </c>
      <c r="I6" s="483">
        <v>9</v>
      </c>
      <c r="J6" s="483">
        <v>10</v>
      </c>
      <c r="K6" s="483">
        <v>11</v>
      </c>
      <c r="L6" s="483">
        <v>12</v>
      </c>
      <c r="M6" s="483">
        <v>13</v>
      </c>
      <c r="N6" s="484"/>
      <c r="O6" s="482">
        <v>14</v>
      </c>
      <c r="P6" s="482">
        <v>15</v>
      </c>
      <c r="Q6" s="482">
        <v>16</v>
      </c>
      <c r="R6" s="482">
        <v>17</v>
      </c>
      <c r="S6" s="482">
        <v>18</v>
      </c>
      <c r="T6" s="485">
        <v>19</v>
      </c>
    </row>
    <row r="7" spans="1:20" s="599" customFormat="1" ht="16.5" customHeight="1">
      <c r="A7" s="306">
        <v>1</v>
      </c>
      <c r="B7" s="307" t="s">
        <v>19</v>
      </c>
      <c r="C7" s="590">
        <f>C30+C50</f>
        <v>78305</v>
      </c>
      <c r="D7" s="591">
        <f aca="true" t="shared" si="0" ref="C7:K21">D30+D50</f>
        <v>5683493.59</v>
      </c>
      <c r="E7" s="590">
        <f t="shared" si="0"/>
        <v>205313</v>
      </c>
      <c r="F7" s="592">
        <f t="shared" si="0"/>
        <v>245</v>
      </c>
      <c r="G7" s="592">
        <f t="shared" si="0"/>
        <v>152019</v>
      </c>
      <c r="H7" s="593">
        <f t="shared" si="0"/>
        <v>53294</v>
      </c>
      <c r="I7" s="594">
        <f t="shared" si="0"/>
        <v>0</v>
      </c>
      <c r="J7" s="594">
        <f t="shared" si="0"/>
        <v>0</v>
      </c>
      <c r="K7" s="594">
        <f t="shared" si="0"/>
        <v>0</v>
      </c>
      <c r="L7" s="585">
        <f>C50</f>
        <v>27782</v>
      </c>
      <c r="M7" s="595">
        <f>M30+M50</f>
        <v>4168416.99</v>
      </c>
      <c r="N7" s="595">
        <f>N30+N50</f>
        <v>15523655.89</v>
      </c>
      <c r="O7" s="596">
        <f aca="true" t="shared" si="1" ref="O7:O20">(F7*10.15+G7*15.19+H7*25.98+I7*11.17+J7*5.08+K7*1.98)*6</f>
        <v>22177400.88</v>
      </c>
      <c r="P7" s="596">
        <f>(D7*15.58)*6+O7</f>
        <v>553470381.6732</v>
      </c>
      <c r="Q7" s="591">
        <f>O7+P7</f>
        <v>575647782.5532</v>
      </c>
      <c r="R7" s="597">
        <f aca="true" t="shared" si="2" ref="R7:R22">Q7/C7</f>
        <v>7351.3540968418365</v>
      </c>
      <c r="S7" s="598">
        <f aca="true" t="shared" si="3" ref="S7:S22">D7/C7</f>
        <v>72.58149019858246</v>
      </c>
      <c r="T7" s="307">
        <f>T30+T50</f>
        <v>53467</v>
      </c>
    </row>
    <row r="8" spans="1:22" ht="16.5" customHeight="1">
      <c r="A8" s="578">
        <v>2</v>
      </c>
      <c r="B8" s="579" t="s">
        <v>20</v>
      </c>
      <c r="C8" s="580">
        <f t="shared" si="0"/>
        <v>10506</v>
      </c>
      <c r="D8" s="600">
        <f t="shared" si="0"/>
        <v>761629.138</v>
      </c>
      <c r="E8" s="580">
        <f t="shared" si="0"/>
        <v>34027</v>
      </c>
      <c r="F8" s="582">
        <f t="shared" si="0"/>
        <v>1</v>
      </c>
      <c r="G8" s="582">
        <f t="shared" si="0"/>
        <v>30198</v>
      </c>
      <c r="H8" s="583">
        <f t="shared" si="0"/>
        <v>1326</v>
      </c>
      <c r="I8" s="584">
        <f t="shared" si="0"/>
        <v>0</v>
      </c>
      <c r="J8" s="584">
        <f t="shared" si="0"/>
        <v>0</v>
      </c>
      <c r="K8" s="584">
        <f t="shared" si="0"/>
        <v>0</v>
      </c>
      <c r="L8" s="585">
        <f aca="true" t="shared" si="4" ref="L8:L21">C51</f>
        <v>5293</v>
      </c>
      <c r="M8" s="586">
        <f>M31+M51</f>
        <v>963075.47</v>
      </c>
      <c r="N8" s="601">
        <f aca="true" t="shared" si="5" ref="M8:N21">N31+N51</f>
        <v>3583090</v>
      </c>
      <c r="O8" s="587">
        <f>(F8*10.15+G8*15.19+H8*25.98+I8*11.17+J8*5.08+K8*1.98)*6</f>
        <v>2959003.5</v>
      </c>
      <c r="P8" s="587">
        <f>P31+P51</f>
        <v>63991269.657</v>
      </c>
      <c r="Q8" s="581">
        <f>O8+P8</f>
        <v>66950273.157</v>
      </c>
      <c r="R8" s="588">
        <f t="shared" si="2"/>
        <v>6372.575019703027</v>
      </c>
      <c r="S8" s="589">
        <f t="shared" si="3"/>
        <v>72.49468284789644</v>
      </c>
      <c r="T8" s="579">
        <f aca="true" t="shared" si="6" ref="T8:T21">T31+T51</f>
        <v>3958</v>
      </c>
      <c r="U8" s="500"/>
      <c r="V8" s="500"/>
    </row>
    <row r="9" spans="1:23" ht="16.5" customHeight="1">
      <c r="A9" s="578">
        <v>3</v>
      </c>
      <c r="B9" s="579" t="s">
        <v>21</v>
      </c>
      <c r="C9" s="580">
        <f t="shared" si="0"/>
        <v>14364</v>
      </c>
      <c r="D9" s="581">
        <f t="shared" si="0"/>
        <v>1507466.96</v>
      </c>
      <c r="E9" s="580">
        <f t="shared" si="0"/>
        <v>70731</v>
      </c>
      <c r="F9" s="582">
        <f t="shared" si="0"/>
        <v>0</v>
      </c>
      <c r="G9" s="582">
        <f t="shared" si="0"/>
        <v>59502</v>
      </c>
      <c r="H9" s="583">
        <f t="shared" si="0"/>
        <v>6137</v>
      </c>
      <c r="I9" s="584">
        <f t="shared" si="0"/>
        <v>953</v>
      </c>
      <c r="J9" s="584">
        <f t="shared" si="0"/>
        <v>1</v>
      </c>
      <c r="K9" s="584">
        <f t="shared" si="0"/>
        <v>15</v>
      </c>
      <c r="L9" s="585">
        <f t="shared" si="4"/>
        <v>9266</v>
      </c>
      <c r="M9" s="586">
        <f>M32+M52</f>
        <v>1550392.855</v>
      </c>
      <c r="N9" s="586">
        <f t="shared" si="5"/>
        <v>5774659.2700000005</v>
      </c>
      <c r="O9" s="587">
        <f t="shared" si="1"/>
        <v>6443726.580000001</v>
      </c>
      <c r="P9" s="587">
        <f>(D9*15.58)*6+O9</f>
        <v>147361738.0008</v>
      </c>
      <c r="Q9" s="581">
        <f>O9+P9</f>
        <v>153805464.58080003</v>
      </c>
      <c r="R9" s="588">
        <f t="shared" si="2"/>
        <v>10707.70430108605</v>
      </c>
      <c r="S9" s="589">
        <f t="shared" si="3"/>
        <v>104.94757449178502</v>
      </c>
      <c r="T9" s="579">
        <f t="shared" si="6"/>
        <v>348</v>
      </c>
      <c r="U9" s="602"/>
      <c r="V9" s="603"/>
      <c r="W9" s="480"/>
    </row>
    <row r="10" spans="1:22" ht="16.5" customHeight="1">
      <c r="A10" s="578">
        <v>4</v>
      </c>
      <c r="B10" s="579" t="s">
        <v>22</v>
      </c>
      <c r="C10" s="580">
        <f t="shared" si="0"/>
        <v>25517</v>
      </c>
      <c r="D10" s="600">
        <f t="shared" si="0"/>
        <v>2507614.54</v>
      </c>
      <c r="E10" s="580">
        <f t="shared" si="0"/>
        <v>118558</v>
      </c>
      <c r="F10" s="582">
        <f t="shared" si="0"/>
        <v>0</v>
      </c>
      <c r="G10" s="582">
        <f t="shared" si="0"/>
        <v>102230</v>
      </c>
      <c r="H10" s="583">
        <f t="shared" si="0"/>
        <v>12644</v>
      </c>
      <c r="I10" s="584">
        <f t="shared" si="0"/>
        <v>1769</v>
      </c>
      <c r="J10" s="584">
        <f t="shared" si="0"/>
        <v>0</v>
      </c>
      <c r="K10" s="584">
        <f t="shared" si="0"/>
        <v>0</v>
      </c>
      <c r="L10" s="585">
        <f t="shared" si="4"/>
        <v>15294</v>
      </c>
      <c r="M10" s="601">
        <f t="shared" si="5"/>
        <v>2668531.1499999994</v>
      </c>
      <c r="N10" s="601">
        <f t="shared" si="5"/>
        <v>9936496.99</v>
      </c>
      <c r="O10" s="587">
        <f>(F10*10.15+G10*15.19+H10*25.98+I10*11.17+J10*5.08+K10*1.98)*6</f>
        <v>11406747.299999999</v>
      </c>
      <c r="P10" s="587">
        <f aca="true" t="shared" si="7" ref="P10:P21">(D10*15.58)*6+O10</f>
        <v>245818554.49920005</v>
      </c>
      <c r="Q10" s="581">
        <f aca="true" t="shared" si="8" ref="Q10:Q16">O10+P10</f>
        <v>257225301.79920006</v>
      </c>
      <c r="R10" s="588">
        <f t="shared" si="2"/>
        <v>10080.546372974883</v>
      </c>
      <c r="S10" s="589">
        <f t="shared" si="3"/>
        <v>98.27231022455618</v>
      </c>
      <c r="T10" s="579">
        <f t="shared" si="6"/>
        <v>1887</v>
      </c>
      <c r="U10" s="500"/>
      <c r="V10" s="500"/>
    </row>
    <row r="11" spans="1:22" ht="16.5" customHeight="1">
      <c r="A11" s="578">
        <v>5</v>
      </c>
      <c r="B11" s="579" t="s">
        <v>23</v>
      </c>
      <c r="C11" s="580">
        <f t="shared" si="0"/>
        <v>33054</v>
      </c>
      <c r="D11" s="581">
        <f t="shared" si="0"/>
        <v>2937263.54</v>
      </c>
      <c r="E11" s="580">
        <f t="shared" si="0"/>
        <v>144350</v>
      </c>
      <c r="F11" s="582">
        <f t="shared" si="0"/>
        <v>6</v>
      </c>
      <c r="G11" s="582">
        <f t="shared" si="0"/>
        <v>137082</v>
      </c>
      <c r="H11" s="583">
        <f t="shared" si="0"/>
        <v>2311</v>
      </c>
      <c r="I11" s="584">
        <f t="shared" si="0"/>
        <v>0</v>
      </c>
      <c r="J11" s="584">
        <f t="shared" si="0"/>
        <v>0</v>
      </c>
      <c r="K11" s="584">
        <f t="shared" si="0"/>
        <v>0</v>
      </c>
      <c r="L11" s="585">
        <f t="shared" si="4"/>
        <v>18097</v>
      </c>
      <c r="M11" s="586">
        <f t="shared" si="5"/>
        <v>3763247.86</v>
      </c>
      <c r="N11" s="586">
        <f t="shared" si="5"/>
        <v>14021618.14</v>
      </c>
      <c r="O11" s="587">
        <f>(F11*10.15+G11*15.19+H11*25.98+I11*11.17+J11*5.08+K11*1.98)*6</f>
        <v>12854257.559999999</v>
      </c>
      <c r="P11" s="587">
        <f t="shared" si="7"/>
        <v>287429653.2792</v>
      </c>
      <c r="Q11" s="581">
        <f t="shared" si="8"/>
        <v>300283910.8392</v>
      </c>
      <c r="R11" s="588">
        <f t="shared" si="2"/>
        <v>9084.646664222182</v>
      </c>
      <c r="S11" s="589">
        <f t="shared" si="3"/>
        <v>88.86257457493798</v>
      </c>
      <c r="T11" s="579">
        <f t="shared" si="6"/>
        <v>3907</v>
      </c>
      <c r="U11" s="500"/>
      <c r="V11" s="500"/>
    </row>
    <row r="12" spans="1:20" ht="16.5" customHeight="1">
      <c r="A12" s="578">
        <v>6</v>
      </c>
      <c r="B12" s="579" t="s">
        <v>24</v>
      </c>
      <c r="C12" s="580">
        <f>C35+C55</f>
        <v>17928</v>
      </c>
      <c r="D12" s="600">
        <f t="shared" si="0"/>
        <v>1878932.6550000003</v>
      </c>
      <c r="E12" s="580">
        <f t="shared" si="0"/>
        <v>94244</v>
      </c>
      <c r="F12" s="582">
        <f t="shared" si="0"/>
        <v>4</v>
      </c>
      <c r="G12" s="582">
        <f t="shared" si="0"/>
        <v>88146</v>
      </c>
      <c r="H12" s="583">
        <f t="shared" si="0"/>
        <v>5</v>
      </c>
      <c r="I12" s="584">
        <f t="shared" si="0"/>
        <v>0</v>
      </c>
      <c r="J12" s="584">
        <f t="shared" si="0"/>
        <v>0</v>
      </c>
      <c r="K12" s="584">
        <f t="shared" si="0"/>
        <v>0</v>
      </c>
      <c r="L12" s="585">
        <f t="shared" si="4"/>
        <v>8668</v>
      </c>
      <c r="M12" s="586">
        <f t="shared" si="5"/>
        <v>2811692.568</v>
      </c>
      <c r="N12" s="601">
        <f t="shared" si="5"/>
        <v>10469537.51</v>
      </c>
      <c r="O12" s="587">
        <f t="shared" si="1"/>
        <v>8034649.4399999995</v>
      </c>
      <c r="P12" s="587">
        <f t="shared" si="7"/>
        <v>183677274.02940002</v>
      </c>
      <c r="Q12" s="581">
        <f>O12+P12</f>
        <v>191711923.46940002</v>
      </c>
      <c r="R12" s="588">
        <f t="shared" si="2"/>
        <v>10693.436159605088</v>
      </c>
      <c r="S12" s="604">
        <f t="shared" si="3"/>
        <v>104.80436495983938</v>
      </c>
      <c r="T12" s="579">
        <f t="shared" si="6"/>
        <v>0</v>
      </c>
    </row>
    <row r="13" spans="1:20" ht="16.5" customHeight="1">
      <c r="A13" s="578">
        <v>7</v>
      </c>
      <c r="B13" s="579" t="s">
        <v>25</v>
      </c>
      <c r="C13" s="580">
        <f t="shared" si="0"/>
        <v>13186</v>
      </c>
      <c r="D13" s="581">
        <f t="shared" si="0"/>
        <v>1492942.91</v>
      </c>
      <c r="E13" s="580">
        <f t="shared" si="0"/>
        <v>59516</v>
      </c>
      <c r="F13" s="582">
        <f t="shared" si="0"/>
        <v>5</v>
      </c>
      <c r="G13" s="582">
        <f t="shared" si="0"/>
        <v>37550</v>
      </c>
      <c r="H13" s="583">
        <f t="shared" si="0"/>
        <v>18473</v>
      </c>
      <c r="I13" s="584">
        <f t="shared" si="0"/>
        <v>1515</v>
      </c>
      <c r="J13" s="584">
        <f t="shared" si="0"/>
        <v>0</v>
      </c>
      <c r="K13" s="584">
        <f t="shared" si="0"/>
        <v>0</v>
      </c>
      <c r="L13" s="585">
        <f t="shared" si="4"/>
        <v>9460</v>
      </c>
      <c r="M13" s="586">
        <f>M36+M56</f>
        <v>1222177.435</v>
      </c>
      <c r="N13" s="601">
        <f t="shared" si="5"/>
        <v>4552088.97</v>
      </c>
      <c r="O13" s="587">
        <f t="shared" si="1"/>
        <v>6403718.040000001</v>
      </c>
      <c r="P13" s="587">
        <f t="shared" si="7"/>
        <v>145964021.2668</v>
      </c>
      <c r="Q13" s="581">
        <f>O13+P13</f>
        <v>152367739.30679998</v>
      </c>
      <c r="R13" s="588">
        <f t="shared" si="2"/>
        <v>11555.266138844227</v>
      </c>
      <c r="S13" s="604">
        <f t="shared" si="3"/>
        <v>113.22181935386016</v>
      </c>
      <c r="T13" s="579">
        <f t="shared" si="6"/>
        <v>1279</v>
      </c>
    </row>
    <row r="14" spans="1:20" ht="16.5" customHeight="1">
      <c r="A14" s="578">
        <v>8</v>
      </c>
      <c r="B14" s="579" t="s">
        <v>26</v>
      </c>
      <c r="C14" s="580">
        <f t="shared" si="0"/>
        <v>11834</v>
      </c>
      <c r="D14" s="600">
        <f t="shared" si="0"/>
        <v>863532.997</v>
      </c>
      <c r="E14" s="580">
        <f t="shared" si="0"/>
        <v>52577</v>
      </c>
      <c r="F14" s="582">
        <f t="shared" si="0"/>
        <v>6</v>
      </c>
      <c r="G14" s="582">
        <f t="shared" si="0"/>
        <v>36903</v>
      </c>
      <c r="H14" s="583">
        <f t="shared" si="0"/>
        <v>13072</v>
      </c>
      <c r="I14" s="584">
        <f t="shared" si="0"/>
        <v>1471</v>
      </c>
      <c r="J14" s="584">
        <f t="shared" si="0"/>
        <v>0</v>
      </c>
      <c r="K14" s="584">
        <f t="shared" si="0"/>
        <v>100</v>
      </c>
      <c r="L14" s="585">
        <f t="shared" si="4"/>
        <v>8551</v>
      </c>
      <c r="M14" s="586">
        <f>M37+M57</f>
        <v>528210.313</v>
      </c>
      <c r="N14" s="601">
        <f t="shared" si="5"/>
        <v>1977748.78</v>
      </c>
      <c r="O14" s="587">
        <f t="shared" si="1"/>
        <v>5501142.6</v>
      </c>
      <c r="P14" s="587">
        <f>(D14*15.58)*6+O14</f>
        <v>86224207.15956</v>
      </c>
      <c r="Q14" s="581">
        <f t="shared" si="8"/>
        <v>91725349.75955999</v>
      </c>
      <c r="R14" s="588">
        <f t="shared" si="2"/>
        <v>7751.001331718776</v>
      </c>
      <c r="S14" s="605">
        <f t="shared" si="3"/>
        <v>72.97050845022815</v>
      </c>
      <c r="T14" s="579">
        <f t="shared" si="6"/>
        <v>1152</v>
      </c>
    </row>
    <row r="15" spans="1:20" ht="16.5" customHeight="1">
      <c r="A15" s="578">
        <v>9</v>
      </c>
      <c r="B15" s="579" t="s">
        <v>27</v>
      </c>
      <c r="C15" s="580">
        <f t="shared" si="0"/>
        <v>8218</v>
      </c>
      <c r="D15" s="581">
        <f>D38+D58</f>
        <v>633957.5</v>
      </c>
      <c r="E15" s="580">
        <f t="shared" si="0"/>
        <v>39190</v>
      </c>
      <c r="F15" s="582">
        <f t="shared" si="0"/>
        <v>0</v>
      </c>
      <c r="G15" s="582">
        <f t="shared" si="0"/>
        <v>35194</v>
      </c>
      <c r="H15" s="583">
        <f t="shared" si="0"/>
        <v>4</v>
      </c>
      <c r="I15" s="584">
        <f t="shared" si="0"/>
        <v>2427</v>
      </c>
      <c r="J15" s="584">
        <f t="shared" si="0"/>
        <v>0</v>
      </c>
      <c r="K15" s="584">
        <f t="shared" si="0"/>
        <v>0</v>
      </c>
      <c r="L15" s="585">
        <f t="shared" si="4"/>
        <v>4705</v>
      </c>
      <c r="M15" s="586">
        <f>M38+M58</f>
        <v>1509659.9630000002</v>
      </c>
      <c r="N15" s="601">
        <f t="shared" si="5"/>
        <v>5622521.14</v>
      </c>
      <c r="O15" s="587">
        <f>(F15*10.15+G15*15.19+H15*25.98+I15*11.17+J15*5.08+K15*1.98)*6</f>
        <v>3370862.2199999997</v>
      </c>
      <c r="P15" s="587">
        <f>(D15*15.58)*6+O15</f>
        <v>62633209.31999999</v>
      </c>
      <c r="Q15" s="581">
        <f t="shared" si="8"/>
        <v>66004071.53999999</v>
      </c>
      <c r="R15" s="588">
        <f t="shared" si="2"/>
        <v>8031.646573375516</v>
      </c>
      <c r="S15" s="604">
        <f t="shared" si="3"/>
        <v>77.14255293258701</v>
      </c>
      <c r="T15" s="579">
        <f t="shared" si="6"/>
        <v>36</v>
      </c>
    </row>
    <row r="16" spans="1:20" ht="16.5" customHeight="1">
      <c r="A16" s="578">
        <v>10</v>
      </c>
      <c r="B16" s="579" t="s">
        <v>28</v>
      </c>
      <c r="C16" s="580">
        <f t="shared" si="0"/>
        <v>4259</v>
      </c>
      <c r="D16" s="581">
        <f t="shared" si="0"/>
        <v>439956.5</v>
      </c>
      <c r="E16" s="580">
        <f t="shared" si="0"/>
        <v>18964</v>
      </c>
      <c r="F16" s="582">
        <f t="shared" si="0"/>
        <v>0</v>
      </c>
      <c r="G16" s="582">
        <f t="shared" si="0"/>
        <v>10740</v>
      </c>
      <c r="H16" s="583">
        <f t="shared" si="0"/>
        <v>6266</v>
      </c>
      <c r="I16" s="584">
        <f t="shared" si="0"/>
        <v>574</v>
      </c>
      <c r="J16" s="584">
        <f t="shared" si="0"/>
        <v>9</v>
      </c>
      <c r="K16" s="584">
        <f t="shared" si="0"/>
        <v>3</v>
      </c>
      <c r="L16" s="585">
        <f t="shared" si="4"/>
        <v>2942</v>
      </c>
      <c r="M16" s="586">
        <f t="shared" si="5"/>
        <v>286195.66599999997</v>
      </c>
      <c r="N16" s="601">
        <f t="shared" si="5"/>
        <v>1065324.92</v>
      </c>
      <c r="O16" s="587">
        <f t="shared" si="1"/>
        <v>1994367.12</v>
      </c>
      <c r="P16" s="587">
        <f>(D16*15.58)*6+O16</f>
        <v>43121500.74</v>
      </c>
      <c r="Q16" s="581">
        <f t="shared" si="8"/>
        <v>45115867.86</v>
      </c>
      <c r="R16" s="588">
        <f t="shared" si="2"/>
        <v>10593.065945057526</v>
      </c>
      <c r="S16" s="589">
        <f t="shared" si="3"/>
        <v>103.30042263442122</v>
      </c>
      <c r="T16" s="579">
        <f t="shared" si="6"/>
        <v>133</v>
      </c>
    </row>
    <row r="17" spans="1:20" ht="16.5" customHeight="1">
      <c r="A17" s="578">
        <v>11</v>
      </c>
      <c r="B17" s="579" t="s">
        <v>29</v>
      </c>
      <c r="C17" s="580">
        <f t="shared" si="0"/>
        <v>23277</v>
      </c>
      <c r="D17" s="581">
        <f t="shared" si="0"/>
        <v>2448538.308</v>
      </c>
      <c r="E17" s="580">
        <f t="shared" si="0"/>
        <v>103214</v>
      </c>
      <c r="F17" s="582">
        <f t="shared" si="0"/>
        <v>4</v>
      </c>
      <c r="G17" s="582">
        <f t="shared" si="0"/>
        <v>101306</v>
      </c>
      <c r="H17" s="583">
        <f t="shared" si="0"/>
        <v>248</v>
      </c>
      <c r="I17" s="584">
        <f t="shared" si="0"/>
        <v>2</v>
      </c>
      <c r="J17" s="584">
        <f t="shared" si="0"/>
        <v>0</v>
      </c>
      <c r="K17" s="584">
        <f t="shared" si="0"/>
        <v>0</v>
      </c>
      <c r="L17" s="585">
        <f t="shared" si="4"/>
        <v>11069</v>
      </c>
      <c r="M17" s="586">
        <f t="shared" si="5"/>
        <v>3894981.993</v>
      </c>
      <c r="N17" s="601">
        <f t="shared" si="5"/>
        <v>14489161.350000001</v>
      </c>
      <c r="O17" s="587">
        <f>(F17*10.15+G17*15.19+H17*25.98+I17*11.17+J17*5.08+K17*1.98)*6</f>
        <v>9272064.72</v>
      </c>
      <c r="P17" s="587">
        <f>(D17*15.58)*6+O17</f>
        <v>238161425.75184003</v>
      </c>
      <c r="Q17" s="581">
        <f>O17+P17</f>
        <v>247433490.47184002</v>
      </c>
      <c r="R17" s="588">
        <f t="shared" si="2"/>
        <v>10629.956200190747</v>
      </c>
      <c r="S17" s="589">
        <f t="shared" si="3"/>
        <v>105.19131795334451</v>
      </c>
      <c r="T17" s="579">
        <f t="shared" si="6"/>
        <v>1297</v>
      </c>
    </row>
    <row r="18" spans="1:20" ht="16.5" customHeight="1">
      <c r="A18" s="578">
        <v>12</v>
      </c>
      <c r="B18" s="579" t="s">
        <v>30</v>
      </c>
      <c r="C18" s="580">
        <f t="shared" si="0"/>
        <v>12299</v>
      </c>
      <c r="D18" s="581">
        <f t="shared" si="0"/>
        <v>1112299.34</v>
      </c>
      <c r="E18" s="580">
        <f t="shared" si="0"/>
        <v>52271</v>
      </c>
      <c r="F18" s="582">
        <f t="shared" si="0"/>
        <v>0</v>
      </c>
      <c r="G18" s="582">
        <f t="shared" si="0"/>
        <v>46565</v>
      </c>
      <c r="H18" s="583">
        <f t="shared" si="0"/>
        <v>2844</v>
      </c>
      <c r="I18" s="584">
        <f t="shared" si="0"/>
        <v>0</v>
      </c>
      <c r="J18" s="584">
        <f t="shared" si="0"/>
        <v>0</v>
      </c>
      <c r="K18" s="584">
        <f t="shared" si="0"/>
        <v>0</v>
      </c>
      <c r="L18" s="585">
        <f t="shared" si="4"/>
        <v>7897</v>
      </c>
      <c r="M18" s="586">
        <f t="shared" si="5"/>
        <v>1028378.706</v>
      </c>
      <c r="N18" s="601">
        <f t="shared" si="5"/>
        <v>3830112.35</v>
      </c>
      <c r="O18" s="587">
        <f t="shared" si="1"/>
        <v>4687256.82</v>
      </c>
      <c r="P18" s="587">
        <f t="shared" si="7"/>
        <v>108664999.1232</v>
      </c>
      <c r="Q18" s="581">
        <f>O18+P18</f>
        <v>113352255.94319999</v>
      </c>
      <c r="R18" s="588">
        <f t="shared" si="2"/>
        <v>9216.379863663711</v>
      </c>
      <c r="S18" s="604">
        <f t="shared" si="3"/>
        <v>90.43819334905278</v>
      </c>
      <c r="T18" s="579">
        <f t="shared" si="6"/>
        <v>676</v>
      </c>
    </row>
    <row r="19" spans="1:20" ht="16.5" customHeight="1">
      <c r="A19" s="578">
        <v>13</v>
      </c>
      <c r="B19" s="579" t="s">
        <v>31</v>
      </c>
      <c r="C19" s="580">
        <f t="shared" si="0"/>
        <v>24263</v>
      </c>
      <c r="D19" s="581">
        <f t="shared" si="0"/>
        <v>2608630.98</v>
      </c>
      <c r="E19" s="580">
        <f t="shared" si="0"/>
        <v>120100</v>
      </c>
      <c r="F19" s="582">
        <f t="shared" si="0"/>
        <v>609</v>
      </c>
      <c r="G19" s="582">
        <f t="shared" si="0"/>
        <v>111964</v>
      </c>
      <c r="H19" s="583">
        <f t="shared" si="0"/>
        <v>3667</v>
      </c>
      <c r="I19" s="584">
        <f t="shared" si="0"/>
        <v>26</v>
      </c>
      <c r="J19" s="584">
        <f t="shared" si="0"/>
        <v>0</v>
      </c>
      <c r="K19" s="584">
        <f t="shared" si="0"/>
        <v>0</v>
      </c>
      <c r="L19" s="585">
        <f t="shared" si="4"/>
        <v>13279</v>
      </c>
      <c r="M19" s="601">
        <f t="shared" si="5"/>
        <v>2450473.692</v>
      </c>
      <c r="N19" s="601">
        <f>N42+N62</f>
        <v>9160883.09</v>
      </c>
      <c r="O19" s="587">
        <f t="shared" si="1"/>
        <v>10814841.54</v>
      </c>
      <c r="P19" s="587">
        <f>(D19*15.58)*6+O19</f>
        <v>254669665.5504</v>
      </c>
      <c r="Q19" s="581">
        <f>O19+P19</f>
        <v>265484507.09039998</v>
      </c>
      <c r="R19" s="588">
        <f t="shared" si="2"/>
        <v>10941.948938317602</v>
      </c>
      <c r="S19" s="589">
        <f t="shared" si="3"/>
        <v>107.51477475992252</v>
      </c>
      <c r="T19" s="579">
        <f t="shared" si="6"/>
        <v>258</v>
      </c>
    </row>
    <row r="20" spans="1:20" ht="16.5" customHeight="1">
      <c r="A20" s="578">
        <v>14</v>
      </c>
      <c r="B20" s="579" t="s">
        <v>32</v>
      </c>
      <c r="C20" s="580">
        <f t="shared" si="0"/>
        <v>4822</v>
      </c>
      <c r="D20" s="581">
        <f t="shared" si="0"/>
        <v>541497.6</v>
      </c>
      <c r="E20" s="580">
        <f t="shared" si="0"/>
        <v>21949</v>
      </c>
      <c r="F20" s="582">
        <f t="shared" si="0"/>
        <v>0</v>
      </c>
      <c r="G20" s="582">
        <f t="shared" si="0"/>
        <v>21308</v>
      </c>
      <c r="H20" s="583">
        <f t="shared" si="0"/>
        <v>244</v>
      </c>
      <c r="I20" s="584">
        <f t="shared" si="0"/>
        <v>0</v>
      </c>
      <c r="J20" s="584">
        <f t="shared" si="0"/>
        <v>0</v>
      </c>
      <c r="K20" s="584">
        <f t="shared" si="0"/>
        <v>0</v>
      </c>
      <c r="L20" s="585">
        <f t="shared" si="4"/>
        <v>4602</v>
      </c>
      <c r="M20" s="586">
        <f t="shared" si="5"/>
        <v>465045.943</v>
      </c>
      <c r="N20" s="601">
        <f t="shared" si="5"/>
        <v>1733195.16</v>
      </c>
      <c r="O20" s="587">
        <f t="shared" si="1"/>
        <v>1980045.8399999999</v>
      </c>
      <c r="P20" s="587">
        <f t="shared" si="7"/>
        <v>52599241.48799999</v>
      </c>
      <c r="Q20" s="581">
        <f>O20+P20</f>
        <v>54579287.327999994</v>
      </c>
      <c r="R20" s="588">
        <f t="shared" si="2"/>
        <v>11318.806994608045</v>
      </c>
      <c r="S20" s="604">
        <f t="shared" si="3"/>
        <v>112.29730402322687</v>
      </c>
      <c r="T20" s="579">
        <f t="shared" si="6"/>
        <v>141</v>
      </c>
    </row>
    <row r="21" spans="1:20" ht="16.5" customHeight="1">
      <c r="A21" s="578">
        <v>15</v>
      </c>
      <c r="B21" s="579" t="s">
        <v>33</v>
      </c>
      <c r="C21" s="580">
        <f t="shared" si="0"/>
        <v>2386</v>
      </c>
      <c r="D21" s="600">
        <f t="shared" si="0"/>
        <v>222409.107</v>
      </c>
      <c r="E21" s="580">
        <f t="shared" si="0"/>
        <v>10618</v>
      </c>
      <c r="F21" s="582">
        <f t="shared" si="0"/>
        <v>15</v>
      </c>
      <c r="G21" s="582">
        <f t="shared" si="0"/>
        <v>9079</v>
      </c>
      <c r="H21" s="583">
        <f t="shared" si="0"/>
        <v>744</v>
      </c>
      <c r="I21" s="584">
        <f t="shared" si="0"/>
        <v>213</v>
      </c>
      <c r="J21" s="584">
        <f t="shared" si="0"/>
        <v>0</v>
      </c>
      <c r="K21" s="584">
        <f t="shared" si="0"/>
        <v>47</v>
      </c>
      <c r="L21" s="585">
        <f t="shared" si="4"/>
        <v>2057</v>
      </c>
      <c r="M21" s="586">
        <f t="shared" si="5"/>
        <v>319535.20999999996</v>
      </c>
      <c r="N21" s="601">
        <f t="shared" si="5"/>
        <v>1196269.79</v>
      </c>
      <c r="O21" s="587">
        <f>(F21*10.15+G21*15.19+H21*25.98+I21*11.17+J21*5.08+K21*1.98)*6</f>
        <v>959181.8999999999</v>
      </c>
      <c r="P21" s="587">
        <f t="shared" si="7"/>
        <v>21749985.222359996</v>
      </c>
      <c r="Q21" s="581">
        <f>O21+P21</f>
        <v>22709167.122359995</v>
      </c>
      <c r="R21" s="588">
        <f t="shared" si="2"/>
        <v>9517.672725213744</v>
      </c>
      <c r="S21" s="604">
        <f t="shared" si="3"/>
        <v>93.21421081307628</v>
      </c>
      <c r="T21" s="579">
        <f t="shared" si="6"/>
        <v>85</v>
      </c>
    </row>
    <row r="22" spans="1:20" s="492" customFormat="1" ht="16.5" customHeight="1">
      <c r="A22" s="485"/>
      <c r="B22" s="487" t="s">
        <v>34</v>
      </c>
      <c r="C22" s="488">
        <f>SUM(C7:C21)</f>
        <v>284218</v>
      </c>
      <c r="D22" s="489">
        <f aca="true" t="shared" si="9" ref="D22:Q22">SUM(D7:D21)</f>
        <v>25640165.665000007</v>
      </c>
      <c r="E22" s="488">
        <f t="shared" si="9"/>
        <v>1145622</v>
      </c>
      <c r="F22" s="488">
        <f t="shared" si="9"/>
        <v>895</v>
      </c>
      <c r="G22" s="488">
        <f t="shared" si="9"/>
        <v>979786</v>
      </c>
      <c r="H22" s="488">
        <f t="shared" si="9"/>
        <v>121279</v>
      </c>
      <c r="I22" s="488">
        <f t="shared" si="9"/>
        <v>8950</v>
      </c>
      <c r="J22" s="488">
        <f t="shared" si="9"/>
        <v>10</v>
      </c>
      <c r="K22" s="488">
        <f t="shared" si="9"/>
        <v>165</v>
      </c>
      <c r="L22" s="488">
        <f>SUM(L7:L21)</f>
        <v>148962</v>
      </c>
      <c r="M22" s="490">
        <f>SUM(M7:M21)</f>
        <v>27630015.814</v>
      </c>
      <c r="N22" s="489">
        <f>SUM(N7:N21)</f>
        <v>102936363.35000001</v>
      </c>
      <c r="O22" s="570">
        <f t="shared" si="9"/>
        <v>108859266.06</v>
      </c>
      <c r="P22" s="570">
        <f t="shared" si="9"/>
        <v>2495537126.76096</v>
      </c>
      <c r="Q22" s="570">
        <f t="shared" si="9"/>
        <v>2604396392.82096</v>
      </c>
      <c r="R22" s="489">
        <f t="shared" si="2"/>
        <v>9163.375974853669</v>
      </c>
      <c r="S22" s="489">
        <f t="shared" si="3"/>
        <v>90.21302544173841</v>
      </c>
      <c r="T22" s="485">
        <f>SUM(T7:T21)</f>
        <v>68624</v>
      </c>
    </row>
    <row r="23" spans="1:20" s="492" customFormat="1" ht="16.5" customHeight="1">
      <c r="A23" s="493"/>
      <c r="B23" s="494"/>
      <c r="C23" s="495"/>
      <c r="D23" s="496"/>
      <c r="E23" s="495"/>
      <c r="F23" s="495"/>
      <c r="G23" s="495"/>
      <c r="H23" s="495"/>
      <c r="I23" s="495"/>
      <c r="J23" s="495"/>
      <c r="K23" s="495"/>
      <c r="L23" s="495"/>
      <c r="M23" s="495"/>
      <c r="N23" s="497"/>
      <c r="O23" s="496"/>
      <c r="P23" s="498"/>
      <c r="Q23" s="498"/>
      <c r="R23" s="498"/>
      <c r="S23" s="496"/>
      <c r="T23" s="493"/>
    </row>
    <row r="24" spans="1:22" s="492" customFormat="1" ht="16.5" customHeight="1">
      <c r="A24" s="493"/>
      <c r="B24" s="494"/>
      <c r="C24" s="495"/>
      <c r="D24" s="496"/>
      <c r="E24" s="495"/>
      <c r="F24" s="495"/>
      <c r="G24" s="495"/>
      <c r="H24" s="495"/>
      <c r="I24" s="495"/>
      <c r="J24" s="495"/>
      <c r="K24" s="495"/>
      <c r="L24" s="495"/>
      <c r="M24" s="495"/>
      <c r="N24" s="497"/>
      <c r="O24" s="496"/>
      <c r="P24" s="498"/>
      <c r="Q24" s="498"/>
      <c r="R24" s="498"/>
      <c r="S24" s="496"/>
      <c r="T24" s="493"/>
      <c r="V24" s="499"/>
    </row>
    <row r="25" spans="1:20" ht="16.5" customHeight="1">
      <c r="A25" s="500"/>
      <c r="B25" s="500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</row>
    <row r="26" spans="2:21" ht="18.75">
      <c r="B26" s="502" t="s">
        <v>43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4"/>
    </row>
    <row r="27" spans="1:20" ht="27.75" customHeight="1">
      <c r="A27" s="704" t="s">
        <v>1</v>
      </c>
      <c r="B27" s="699" t="s">
        <v>2</v>
      </c>
      <c r="C27" s="700" t="s">
        <v>3</v>
      </c>
      <c r="D27" s="705" t="s">
        <v>4</v>
      </c>
      <c r="E27" s="481"/>
      <c r="F27" s="699" t="s">
        <v>5</v>
      </c>
      <c r="G27" s="699"/>
      <c r="H27" s="699"/>
      <c r="I27" s="660" t="s">
        <v>6</v>
      </c>
      <c r="J27" s="660" t="s">
        <v>7</v>
      </c>
      <c r="K27" s="660" t="s">
        <v>8</v>
      </c>
      <c r="L27" s="649"/>
      <c r="M27" s="650"/>
      <c r="N27" s="651"/>
      <c r="O27" s="698" t="s">
        <v>35</v>
      </c>
      <c r="P27" s="698"/>
      <c r="Q27" s="699" t="s">
        <v>10</v>
      </c>
      <c r="R27" s="700" t="s">
        <v>38</v>
      </c>
      <c r="S27" s="699" t="s">
        <v>11</v>
      </c>
      <c r="T27" s="702" t="s">
        <v>81</v>
      </c>
    </row>
    <row r="28" spans="1:20" ht="24">
      <c r="A28" s="704"/>
      <c r="B28" s="699"/>
      <c r="C28" s="701"/>
      <c r="D28" s="705"/>
      <c r="E28" s="481" t="s">
        <v>36</v>
      </c>
      <c r="F28" s="481" t="s">
        <v>12</v>
      </c>
      <c r="G28" s="481" t="s">
        <v>13</v>
      </c>
      <c r="H28" s="481" t="s">
        <v>14</v>
      </c>
      <c r="I28" s="660"/>
      <c r="J28" s="660"/>
      <c r="K28" s="660"/>
      <c r="L28" s="73" t="s">
        <v>15</v>
      </c>
      <c r="M28" s="74" t="s">
        <v>16</v>
      </c>
      <c r="N28" s="74" t="s">
        <v>37</v>
      </c>
      <c r="O28" s="481" t="s">
        <v>17</v>
      </c>
      <c r="P28" s="481" t="s">
        <v>18</v>
      </c>
      <c r="Q28" s="699"/>
      <c r="R28" s="701"/>
      <c r="S28" s="699"/>
      <c r="T28" s="703"/>
    </row>
    <row r="29" spans="1:20" s="508" customFormat="1" ht="14.25">
      <c r="A29" s="505">
        <v>1</v>
      </c>
      <c r="B29" s="505">
        <v>2</v>
      </c>
      <c r="C29" s="505">
        <v>3</v>
      </c>
      <c r="D29" s="506">
        <v>4</v>
      </c>
      <c r="E29" s="506">
        <v>5</v>
      </c>
      <c r="F29" s="506">
        <v>6</v>
      </c>
      <c r="G29" s="506">
        <v>7</v>
      </c>
      <c r="H29" s="506">
        <v>8</v>
      </c>
      <c r="I29" s="506">
        <v>9</v>
      </c>
      <c r="J29" s="506">
        <v>10</v>
      </c>
      <c r="K29" s="506">
        <v>11</v>
      </c>
      <c r="L29" s="506">
        <v>12</v>
      </c>
      <c r="M29" s="506">
        <v>13</v>
      </c>
      <c r="N29" s="507"/>
      <c r="O29" s="505">
        <v>14</v>
      </c>
      <c r="P29" s="505">
        <v>15</v>
      </c>
      <c r="Q29" s="505">
        <v>16</v>
      </c>
      <c r="R29" s="505">
        <v>17</v>
      </c>
      <c r="S29" s="505">
        <v>18</v>
      </c>
      <c r="T29" s="304">
        <v>19</v>
      </c>
    </row>
    <row r="30" spans="1:21" s="492" customFormat="1" ht="15">
      <c r="A30" s="509">
        <v>1</v>
      </c>
      <c r="B30" s="510" t="s">
        <v>19</v>
      </c>
      <c r="C30" s="511">
        <v>50523</v>
      </c>
      <c r="D30" s="512">
        <v>2555215.48</v>
      </c>
      <c r="E30" s="511">
        <v>110780</v>
      </c>
      <c r="F30" s="513">
        <v>245</v>
      </c>
      <c r="G30" s="513">
        <v>93511</v>
      </c>
      <c r="H30" s="514">
        <v>17269</v>
      </c>
      <c r="I30" s="515">
        <v>0</v>
      </c>
      <c r="J30" s="515">
        <v>0</v>
      </c>
      <c r="K30" s="515">
        <v>0</v>
      </c>
      <c r="L30" s="516">
        <v>0</v>
      </c>
      <c r="M30" s="517">
        <v>1945772.736</v>
      </c>
      <c r="N30" s="518">
        <v>7246424</v>
      </c>
      <c r="O30" s="519">
        <f>(F30*10.15+G30*15.19+H30*25.98+I30*11.17+J30*5.08+K30*1.98)*6</f>
        <v>11229404.76</v>
      </c>
      <c r="P30" s="520">
        <f>(D30*15.58)*6+O30</f>
        <v>250090947.8304</v>
      </c>
      <c r="Q30" s="512">
        <f aca="true" t="shared" si="10" ref="Q30:Q44">O30+P30</f>
        <v>261320352.59039998</v>
      </c>
      <c r="R30" s="521">
        <f aca="true" t="shared" si="11" ref="R30:R45">Q30/C30</f>
        <v>5172.304744183837</v>
      </c>
      <c r="S30" s="522">
        <f aca="true" t="shared" si="12" ref="S30:S45">D30/C30</f>
        <v>50.575292045207135</v>
      </c>
      <c r="T30" s="579">
        <v>45429</v>
      </c>
      <c r="U30" s="478"/>
    </row>
    <row r="31" spans="1:20" ht="15">
      <c r="A31" s="578">
        <v>2</v>
      </c>
      <c r="B31" s="579" t="s">
        <v>20</v>
      </c>
      <c r="C31" s="580">
        <v>5213</v>
      </c>
      <c r="D31" s="581">
        <v>248834.82</v>
      </c>
      <c r="E31" s="580">
        <v>13921</v>
      </c>
      <c r="F31" s="582">
        <v>1</v>
      </c>
      <c r="G31" s="582">
        <v>11138</v>
      </c>
      <c r="H31" s="583">
        <v>410</v>
      </c>
      <c r="I31" s="583"/>
      <c r="J31" s="583"/>
      <c r="K31" s="583"/>
      <c r="L31" s="606"/>
      <c r="M31" s="607">
        <v>156774.89</v>
      </c>
      <c r="N31" s="608">
        <v>583859.39</v>
      </c>
      <c r="O31" s="609">
        <f aca="true" t="shared" si="13" ref="O31:O44">(F31*10.15+G31*15.19+H31*25.98+I31*11.17+J31*5.08+K31*1.98)*6</f>
        <v>1079089.02</v>
      </c>
      <c r="P31" s="610">
        <v>14175342.33</v>
      </c>
      <c r="Q31" s="600">
        <f t="shared" si="10"/>
        <v>15254431.35</v>
      </c>
      <c r="R31" s="588">
        <f t="shared" si="11"/>
        <v>2926.2289180893918</v>
      </c>
      <c r="S31" s="589">
        <f t="shared" si="12"/>
        <v>47.73351620947631</v>
      </c>
      <c r="T31" s="579">
        <v>3185</v>
      </c>
    </row>
    <row r="32" spans="1:20" ht="15">
      <c r="A32" s="578">
        <v>3</v>
      </c>
      <c r="B32" s="579" t="s">
        <v>21</v>
      </c>
      <c r="C32" s="584">
        <v>5098</v>
      </c>
      <c r="D32" s="611">
        <v>404311.62</v>
      </c>
      <c r="E32" s="580">
        <v>25866</v>
      </c>
      <c r="F32" s="582"/>
      <c r="G32" s="583">
        <v>20284</v>
      </c>
      <c r="H32" s="583">
        <v>894</v>
      </c>
      <c r="I32" s="583">
        <v>268</v>
      </c>
      <c r="J32" s="583">
        <v>1</v>
      </c>
      <c r="K32" s="583"/>
      <c r="L32" s="606"/>
      <c r="M32" s="607">
        <v>297631.565</v>
      </c>
      <c r="N32" s="608">
        <v>1109116.86</v>
      </c>
      <c r="O32" s="609">
        <f>(F32*10.15+G32*15.19+H32*25.98+I32*11.17+J32*5.08+K32*1.98)*6</f>
        <v>2006032.3199999998</v>
      </c>
      <c r="P32" s="587">
        <f aca="true" t="shared" si="14" ref="P32:P41">(D32*15.58)*6+O32</f>
        <v>39801082.5576</v>
      </c>
      <c r="Q32" s="581">
        <f t="shared" si="10"/>
        <v>41807114.8776</v>
      </c>
      <c r="R32" s="588">
        <f t="shared" si="11"/>
        <v>8200.689462063554</v>
      </c>
      <c r="S32" s="589">
        <f t="shared" si="12"/>
        <v>79.30788936837976</v>
      </c>
      <c r="T32" s="579">
        <v>247</v>
      </c>
    </row>
    <row r="33" spans="1:20" ht="15">
      <c r="A33" s="578">
        <v>4</v>
      </c>
      <c r="B33" s="579" t="s">
        <v>22</v>
      </c>
      <c r="C33" s="580">
        <v>10223</v>
      </c>
      <c r="D33" s="581">
        <v>704572.79</v>
      </c>
      <c r="E33" s="580">
        <v>44770</v>
      </c>
      <c r="F33" s="582"/>
      <c r="G33" s="582">
        <v>39299</v>
      </c>
      <c r="H33" s="583">
        <v>2337</v>
      </c>
      <c r="I33" s="583">
        <v>631</v>
      </c>
      <c r="J33" s="583"/>
      <c r="K33" s="612"/>
      <c r="L33" s="606"/>
      <c r="M33" s="607">
        <v>757964.3629999999</v>
      </c>
      <c r="N33" s="608">
        <v>2822819.45</v>
      </c>
      <c r="O33" s="609">
        <f>(F33*10.15+G33*15.19+H33*25.98+I33*11.17+J33*5.08+K33*1.98)*6</f>
        <v>3988292.04</v>
      </c>
      <c r="P33" s="587">
        <f t="shared" si="14"/>
        <v>69851756.44920002</v>
      </c>
      <c r="Q33" s="581">
        <f t="shared" si="10"/>
        <v>73840048.48920003</v>
      </c>
      <c r="R33" s="588">
        <f t="shared" si="11"/>
        <v>7222.93343335616</v>
      </c>
      <c r="S33" s="589">
        <f t="shared" si="12"/>
        <v>68.92035508167857</v>
      </c>
      <c r="T33" s="579">
        <v>1027</v>
      </c>
    </row>
    <row r="34" spans="1:20" ht="15">
      <c r="A34" s="578">
        <v>5</v>
      </c>
      <c r="B34" s="579" t="s">
        <v>23</v>
      </c>
      <c r="C34" s="580">
        <v>14957</v>
      </c>
      <c r="D34" s="581">
        <v>966848.06</v>
      </c>
      <c r="E34" s="580">
        <v>61401</v>
      </c>
      <c r="F34" s="582"/>
      <c r="G34" s="582">
        <v>55930</v>
      </c>
      <c r="H34" s="583">
        <v>664</v>
      </c>
      <c r="I34" s="578"/>
      <c r="J34" s="578"/>
      <c r="K34" s="578"/>
      <c r="L34" s="606"/>
      <c r="M34" s="613">
        <v>785657.81</v>
      </c>
      <c r="N34" s="614">
        <v>2925849.56</v>
      </c>
      <c r="O34" s="609">
        <f>(F34*10.15+G34*15.19+H34*25.98+I34*11.17+J34*5.08+K34*1.98)*6</f>
        <v>5200964.52</v>
      </c>
      <c r="P34" s="609">
        <f t="shared" si="14"/>
        <v>95581921.1688</v>
      </c>
      <c r="Q34" s="600">
        <f t="shared" si="10"/>
        <v>100782885.68879999</v>
      </c>
      <c r="R34" s="615">
        <f t="shared" si="11"/>
        <v>6738.175148010964</v>
      </c>
      <c r="S34" s="589">
        <f t="shared" si="12"/>
        <v>64.6418439526643</v>
      </c>
      <c r="T34" s="579">
        <v>1767</v>
      </c>
    </row>
    <row r="35" spans="1:20" ht="15">
      <c r="A35" s="578">
        <v>6</v>
      </c>
      <c r="B35" s="579" t="s">
        <v>24</v>
      </c>
      <c r="C35" s="580">
        <v>9260</v>
      </c>
      <c r="D35" s="581">
        <v>688330.43</v>
      </c>
      <c r="E35" s="580">
        <v>46245</v>
      </c>
      <c r="F35" s="612">
        <v>4</v>
      </c>
      <c r="G35" s="582">
        <v>40395</v>
      </c>
      <c r="H35" s="583"/>
      <c r="I35" s="583"/>
      <c r="J35" s="583"/>
      <c r="K35" s="583"/>
      <c r="L35" s="606"/>
      <c r="M35" s="616">
        <v>846099.382</v>
      </c>
      <c r="N35" s="617">
        <v>3151055.67</v>
      </c>
      <c r="O35" s="609">
        <f t="shared" si="13"/>
        <v>3681843.8999999994</v>
      </c>
      <c r="P35" s="609">
        <f t="shared" si="14"/>
        <v>68026972.49640001</v>
      </c>
      <c r="Q35" s="600">
        <f t="shared" si="10"/>
        <v>71708816.39640002</v>
      </c>
      <c r="R35" s="615">
        <f t="shared" si="11"/>
        <v>7743.932656198706</v>
      </c>
      <c r="S35" s="604">
        <f t="shared" si="12"/>
        <v>74.33373974082075</v>
      </c>
      <c r="T35" s="579"/>
    </row>
    <row r="36" spans="1:20" ht="15">
      <c r="A36" s="578">
        <v>7</v>
      </c>
      <c r="B36" s="579" t="s">
        <v>25</v>
      </c>
      <c r="C36" s="580">
        <v>3726</v>
      </c>
      <c r="D36" s="618">
        <v>262990.19</v>
      </c>
      <c r="E36" s="582">
        <v>15683</v>
      </c>
      <c r="F36" s="583">
        <v>2</v>
      </c>
      <c r="G36" s="583">
        <v>9906</v>
      </c>
      <c r="H36" s="583">
        <v>2734</v>
      </c>
      <c r="I36" s="583">
        <v>220</v>
      </c>
      <c r="J36" s="583"/>
      <c r="K36" s="583"/>
      <c r="L36" s="619"/>
      <c r="M36" s="607">
        <v>249900.977</v>
      </c>
      <c r="N36" s="608">
        <v>931062.58</v>
      </c>
      <c r="O36" s="609">
        <f t="shared" si="13"/>
        <v>1343874.96</v>
      </c>
      <c r="P36" s="609">
        <f t="shared" si="14"/>
        <v>25928197.921200003</v>
      </c>
      <c r="Q36" s="600">
        <f t="shared" si="10"/>
        <v>27272072.881200004</v>
      </c>
      <c r="R36" s="615">
        <f t="shared" si="11"/>
        <v>7319.3969085346225</v>
      </c>
      <c r="S36" s="604">
        <f t="shared" si="12"/>
        <v>70.5824449812131</v>
      </c>
      <c r="T36" s="579">
        <v>871</v>
      </c>
    </row>
    <row r="37" spans="1:20" ht="15">
      <c r="A37" s="578">
        <v>8</v>
      </c>
      <c r="B37" s="579" t="s">
        <v>26</v>
      </c>
      <c r="C37" s="580">
        <v>3283</v>
      </c>
      <c r="D37" s="581">
        <v>156755.31</v>
      </c>
      <c r="E37" s="580">
        <v>10829</v>
      </c>
      <c r="F37" s="582"/>
      <c r="G37" s="582">
        <v>7756</v>
      </c>
      <c r="H37" s="583">
        <v>1628</v>
      </c>
      <c r="I37" s="583">
        <v>221</v>
      </c>
      <c r="J37" s="583"/>
      <c r="K37" s="583">
        <v>7</v>
      </c>
      <c r="L37" s="606"/>
      <c r="M37" s="607">
        <v>72930.394</v>
      </c>
      <c r="N37" s="608">
        <v>280379.29</v>
      </c>
      <c r="O37" s="609">
        <f t="shared" si="13"/>
        <v>975549.06</v>
      </c>
      <c r="P37" s="609">
        <f t="shared" si="14"/>
        <v>15629035.4388</v>
      </c>
      <c r="Q37" s="600">
        <f t="shared" si="10"/>
        <v>16604584.4988</v>
      </c>
      <c r="R37" s="620">
        <f t="shared" si="11"/>
        <v>5057.747334389278</v>
      </c>
      <c r="S37" s="605">
        <f t="shared" si="12"/>
        <v>47.74758148035333</v>
      </c>
      <c r="T37" s="579">
        <v>585</v>
      </c>
    </row>
    <row r="38" spans="1:20" ht="15">
      <c r="A38" s="578">
        <v>9</v>
      </c>
      <c r="B38" s="579" t="s">
        <v>27</v>
      </c>
      <c r="C38" s="580">
        <v>3513</v>
      </c>
      <c r="D38" s="581">
        <v>202282</v>
      </c>
      <c r="E38" s="580">
        <v>15945</v>
      </c>
      <c r="F38" s="582">
        <v>0</v>
      </c>
      <c r="G38" s="582">
        <v>11994</v>
      </c>
      <c r="H38" s="584">
        <v>0</v>
      </c>
      <c r="I38" s="584">
        <v>662</v>
      </c>
      <c r="J38" s="584"/>
      <c r="K38" s="584"/>
      <c r="L38" s="606"/>
      <c r="M38" s="607">
        <v>280793.099</v>
      </c>
      <c r="N38" s="608">
        <v>1045731.93</v>
      </c>
      <c r="O38" s="609">
        <f>(F38*10.15+G38*15.19+H38*25.98+I38*11.17+J38*5.08+K38*1.98)*6</f>
        <v>1137500.4</v>
      </c>
      <c r="P38" s="609">
        <f t="shared" si="14"/>
        <v>20046821.759999998</v>
      </c>
      <c r="Q38" s="600">
        <f t="shared" si="10"/>
        <v>21184322.159999996</v>
      </c>
      <c r="R38" s="621">
        <f t="shared" si="11"/>
        <v>6030.26534585824</v>
      </c>
      <c r="S38" s="604">
        <f t="shared" si="12"/>
        <v>57.58098491317962</v>
      </c>
      <c r="T38" s="579">
        <v>34</v>
      </c>
    </row>
    <row r="39" spans="1:20" ht="15">
      <c r="A39" s="578">
        <v>10</v>
      </c>
      <c r="B39" s="579" t="s">
        <v>28</v>
      </c>
      <c r="C39" s="580">
        <v>1317</v>
      </c>
      <c r="D39" s="581">
        <v>96039.5</v>
      </c>
      <c r="E39" s="580">
        <v>5598</v>
      </c>
      <c r="F39" s="582"/>
      <c r="G39" s="582">
        <v>3108</v>
      </c>
      <c r="H39" s="583">
        <v>748</v>
      </c>
      <c r="I39" s="583">
        <v>110</v>
      </c>
      <c r="J39" s="583"/>
      <c r="K39" s="583"/>
      <c r="L39" s="606"/>
      <c r="M39" s="607">
        <v>48906.948000000004</v>
      </c>
      <c r="N39" s="608">
        <v>182139.76</v>
      </c>
      <c r="O39" s="609">
        <f>(F39*10.15+G39*15.19+H39*25.98+I39*11.17+J39*5.08+K39*1.98)*6</f>
        <v>407233.55999999994</v>
      </c>
      <c r="P39" s="609">
        <f>(D39*15.58)*6+O39</f>
        <v>9385006.02</v>
      </c>
      <c r="Q39" s="600">
        <f t="shared" si="10"/>
        <v>9792239.58</v>
      </c>
      <c r="R39" s="620">
        <f t="shared" si="11"/>
        <v>7435.2616400911165</v>
      </c>
      <c r="S39" s="605">
        <f t="shared" si="12"/>
        <v>72.92293090356871</v>
      </c>
      <c r="T39" s="579">
        <v>66</v>
      </c>
    </row>
    <row r="40" spans="1:20" ht="15">
      <c r="A40" s="578">
        <v>11</v>
      </c>
      <c r="B40" s="579" t="s">
        <v>29</v>
      </c>
      <c r="C40" s="580">
        <v>12208</v>
      </c>
      <c r="D40" s="611">
        <v>913800.24</v>
      </c>
      <c r="E40" s="580">
        <v>51271</v>
      </c>
      <c r="F40" s="582"/>
      <c r="G40" s="582">
        <v>49711</v>
      </c>
      <c r="H40" s="583">
        <v>71</v>
      </c>
      <c r="I40" s="583"/>
      <c r="J40" s="583"/>
      <c r="K40" s="583"/>
      <c r="L40" s="606"/>
      <c r="M40" s="607">
        <v>693129.882</v>
      </c>
      <c r="N40" s="608">
        <v>2568030.05</v>
      </c>
      <c r="O40" s="609">
        <f>(F40*10.15+G40*15.19+H40*25.98+I40*11.17+J40*5.08+K40*1.98)*6</f>
        <v>4541728.02</v>
      </c>
      <c r="P40" s="587">
        <f t="shared" si="14"/>
        <v>89963774.4552</v>
      </c>
      <c r="Q40" s="581">
        <f t="shared" si="10"/>
        <v>94505502.4752</v>
      </c>
      <c r="R40" s="588">
        <f t="shared" si="11"/>
        <v>7741.276415072084</v>
      </c>
      <c r="S40" s="589">
        <f t="shared" si="12"/>
        <v>74.8525753604194</v>
      </c>
      <c r="T40" s="579">
        <v>651</v>
      </c>
    </row>
    <row r="41" spans="1:20" ht="15">
      <c r="A41" s="578">
        <v>12</v>
      </c>
      <c r="B41" s="579" t="s">
        <v>30</v>
      </c>
      <c r="C41" s="584">
        <v>4402</v>
      </c>
      <c r="D41" s="611">
        <v>299361.08</v>
      </c>
      <c r="E41" s="580">
        <v>19444</v>
      </c>
      <c r="F41" s="582"/>
      <c r="G41" s="583">
        <v>16363</v>
      </c>
      <c r="H41" s="583">
        <v>368</v>
      </c>
      <c r="I41" s="583"/>
      <c r="J41" s="583"/>
      <c r="K41" s="583"/>
      <c r="L41" s="606"/>
      <c r="M41" s="607">
        <v>191507.067</v>
      </c>
      <c r="N41" s="608">
        <v>713234.52</v>
      </c>
      <c r="O41" s="609">
        <f>(F41*10.15+G41*15.19+H41*25.98+I41*11.17+J41*5.08+K41*1.98)*6</f>
        <v>1548687.66</v>
      </c>
      <c r="P41" s="587">
        <f t="shared" si="14"/>
        <v>29532961.4184</v>
      </c>
      <c r="Q41" s="581">
        <f t="shared" si="10"/>
        <v>31081649.0784</v>
      </c>
      <c r="R41" s="615">
        <f t="shared" si="11"/>
        <v>7060.801698864153</v>
      </c>
      <c r="S41" s="604">
        <f t="shared" si="12"/>
        <v>68.00569741026807</v>
      </c>
      <c r="T41" s="579">
        <v>352</v>
      </c>
    </row>
    <row r="42" spans="1:20" ht="15">
      <c r="A42" s="578">
        <v>13</v>
      </c>
      <c r="B42" s="579" t="s">
        <v>31</v>
      </c>
      <c r="C42" s="584">
        <v>10984</v>
      </c>
      <c r="D42" s="622">
        <v>893291.37</v>
      </c>
      <c r="E42" s="580">
        <v>52797</v>
      </c>
      <c r="F42" s="582">
        <v>251</v>
      </c>
      <c r="G42" s="583">
        <v>48204</v>
      </c>
      <c r="H42" s="583">
        <v>825</v>
      </c>
      <c r="I42" s="583">
        <v>3</v>
      </c>
      <c r="J42" s="583"/>
      <c r="K42" s="583"/>
      <c r="L42" s="606"/>
      <c r="M42" s="623">
        <v>602531.28</v>
      </c>
      <c r="N42" s="624">
        <v>2316670.16</v>
      </c>
      <c r="O42" s="609">
        <f t="shared" si="13"/>
        <v>4537400.5200000005</v>
      </c>
      <c r="P42" s="609">
        <f>(D42*15.58)*6+O42</f>
        <v>88042277.7876</v>
      </c>
      <c r="Q42" s="600">
        <f>O42+P42</f>
        <v>92579678.30759999</v>
      </c>
      <c r="R42" s="625">
        <f t="shared" si="11"/>
        <v>8428.594164930808</v>
      </c>
      <c r="S42" s="626">
        <f t="shared" si="12"/>
        <v>81.32659959941734</v>
      </c>
      <c r="T42" s="579">
        <v>184</v>
      </c>
    </row>
    <row r="43" spans="1:20" ht="15">
      <c r="A43" s="578">
        <v>14</v>
      </c>
      <c r="B43" s="579" t="s">
        <v>32</v>
      </c>
      <c r="C43" s="584">
        <v>220</v>
      </c>
      <c r="D43" s="611">
        <v>18463.23</v>
      </c>
      <c r="E43" s="580">
        <v>797</v>
      </c>
      <c r="F43" s="582"/>
      <c r="G43" s="583">
        <v>706</v>
      </c>
      <c r="H43" s="583">
        <v>6</v>
      </c>
      <c r="I43" s="583"/>
      <c r="J43" s="583"/>
      <c r="K43" s="583"/>
      <c r="L43" s="606"/>
      <c r="M43" s="607">
        <v>33257.70799999999</v>
      </c>
      <c r="N43" s="624">
        <v>124810.01</v>
      </c>
      <c r="O43" s="609">
        <f t="shared" si="13"/>
        <v>65280.119999999995</v>
      </c>
      <c r="P43" s="587">
        <f>(D43*15.58)*6+O43</f>
        <v>1791222.8604000001</v>
      </c>
      <c r="Q43" s="627">
        <f>O43+P43</f>
        <v>1856502.9804000002</v>
      </c>
      <c r="R43" s="615">
        <f t="shared" si="11"/>
        <v>8438.649910909093</v>
      </c>
      <c r="S43" s="604">
        <f t="shared" si="12"/>
        <v>83.92377272727272</v>
      </c>
      <c r="T43" s="579">
        <v>10</v>
      </c>
    </row>
    <row r="44" spans="1:20" ht="15">
      <c r="A44" s="578">
        <v>15</v>
      </c>
      <c r="B44" s="579" t="s">
        <v>33</v>
      </c>
      <c r="C44" s="583">
        <v>329</v>
      </c>
      <c r="D44" s="622">
        <v>21391</v>
      </c>
      <c r="E44" s="580">
        <v>1311</v>
      </c>
      <c r="F44" s="582"/>
      <c r="G44" s="583">
        <v>1019</v>
      </c>
      <c r="H44" s="583">
        <v>69</v>
      </c>
      <c r="I44" s="583">
        <v>13</v>
      </c>
      <c r="J44" s="583"/>
      <c r="K44" s="583">
        <v>2</v>
      </c>
      <c r="L44" s="606"/>
      <c r="M44" s="607">
        <v>-26478.102</v>
      </c>
      <c r="N44" s="608">
        <v>-92061.43</v>
      </c>
      <c r="O44" s="609">
        <f t="shared" si="13"/>
        <v>104522.4</v>
      </c>
      <c r="P44" s="609">
        <f>(D44*15.58)*6+O44</f>
        <v>2104153.08</v>
      </c>
      <c r="Q44" s="600">
        <f t="shared" si="10"/>
        <v>2208675.48</v>
      </c>
      <c r="R44" s="588">
        <f t="shared" si="11"/>
        <v>6713.299331306991</v>
      </c>
      <c r="S44" s="605">
        <f t="shared" si="12"/>
        <v>65.01823708206688</v>
      </c>
      <c r="T44" s="579">
        <v>4</v>
      </c>
    </row>
    <row r="45" spans="1:21" s="492" customFormat="1" ht="15">
      <c r="A45" s="485"/>
      <c r="B45" s="487" t="s">
        <v>34</v>
      </c>
      <c r="C45" s="488">
        <f>SUM(C30:C44)</f>
        <v>135256</v>
      </c>
      <c r="D45" s="489">
        <f aca="true" t="shared" si="15" ref="D45:L45">SUM(D30:D44)</f>
        <v>8432487.12</v>
      </c>
      <c r="E45" s="488">
        <f t="shared" si="15"/>
        <v>476658</v>
      </c>
      <c r="F45" s="488">
        <f t="shared" si="15"/>
        <v>503</v>
      </c>
      <c r="G45" s="488">
        <f t="shared" si="15"/>
        <v>409324</v>
      </c>
      <c r="H45" s="488">
        <f t="shared" si="15"/>
        <v>28023</v>
      </c>
      <c r="I45" s="488">
        <f t="shared" si="15"/>
        <v>2128</v>
      </c>
      <c r="J45" s="488">
        <f t="shared" si="15"/>
        <v>1</v>
      </c>
      <c r="K45" s="488">
        <f t="shared" si="15"/>
        <v>9</v>
      </c>
      <c r="L45" s="488">
        <f t="shared" si="15"/>
        <v>0</v>
      </c>
      <c r="M45" s="490">
        <f>SUM(M30:M44)</f>
        <v>6936379.999000001</v>
      </c>
      <c r="N45" s="489">
        <f>SUM(N30:N44)</f>
        <v>25909121.8</v>
      </c>
      <c r="O45" s="491">
        <f>SUM(O30:O44)</f>
        <v>41847403.25999999</v>
      </c>
      <c r="P45" s="491">
        <f>SUM(P30:P44)</f>
        <v>819951473.5740001</v>
      </c>
      <c r="Q45" s="491">
        <f>SUM(Q30:Q44)</f>
        <v>861798876.8340001</v>
      </c>
      <c r="R45" s="489">
        <f t="shared" si="11"/>
        <v>6371.612917977762</v>
      </c>
      <c r="S45" s="489">
        <f t="shared" si="12"/>
        <v>62.344643638729515</v>
      </c>
      <c r="T45" s="304">
        <f>T30+T31+T32+T33+T34+T35+T36+T37+T38+T39+T40+T41+T42+T43+T44</f>
        <v>54412</v>
      </c>
      <c r="U45" s="478"/>
    </row>
    <row r="46" spans="2:21" ht="18.75">
      <c r="B46" s="557" t="s">
        <v>44</v>
      </c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O46" s="559"/>
      <c r="P46" s="559"/>
      <c r="Q46" s="559"/>
      <c r="R46" s="559"/>
      <c r="S46" s="559"/>
      <c r="U46" s="478">
        <v>3</v>
      </c>
    </row>
    <row r="47" spans="1:20" ht="30" customHeight="1">
      <c r="A47" s="704" t="s">
        <v>1</v>
      </c>
      <c r="B47" s="699" t="s">
        <v>2</v>
      </c>
      <c r="C47" s="700" t="s">
        <v>3</v>
      </c>
      <c r="D47" s="705" t="s">
        <v>4</v>
      </c>
      <c r="E47" s="481"/>
      <c r="F47" s="699" t="s">
        <v>5</v>
      </c>
      <c r="G47" s="699"/>
      <c r="H47" s="699"/>
      <c r="I47" s="660" t="s">
        <v>6</v>
      </c>
      <c r="J47" s="660" t="s">
        <v>7</v>
      </c>
      <c r="K47" s="660" t="s">
        <v>8</v>
      </c>
      <c r="L47" s="649" t="s">
        <v>9</v>
      </c>
      <c r="M47" s="650"/>
      <c r="N47" s="651"/>
      <c r="O47" s="698" t="s">
        <v>35</v>
      </c>
      <c r="P47" s="698"/>
      <c r="Q47" s="699" t="s">
        <v>10</v>
      </c>
      <c r="R47" s="700" t="s">
        <v>38</v>
      </c>
      <c r="S47" s="699" t="s">
        <v>11</v>
      </c>
      <c r="T47" s="702" t="s">
        <v>81</v>
      </c>
    </row>
    <row r="48" spans="1:20" ht="24">
      <c r="A48" s="704"/>
      <c r="B48" s="699"/>
      <c r="C48" s="701"/>
      <c r="D48" s="705"/>
      <c r="E48" s="481" t="s">
        <v>36</v>
      </c>
      <c r="F48" s="481" t="s">
        <v>12</v>
      </c>
      <c r="G48" s="481" t="s">
        <v>13</v>
      </c>
      <c r="H48" s="481" t="s">
        <v>14</v>
      </c>
      <c r="I48" s="660"/>
      <c r="J48" s="660"/>
      <c r="K48" s="660"/>
      <c r="L48" s="73" t="s">
        <v>15</v>
      </c>
      <c r="M48" s="74" t="s">
        <v>16</v>
      </c>
      <c r="N48" s="74" t="s">
        <v>37</v>
      </c>
      <c r="O48" s="481" t="s">
        <v>17</v>
      </c>
      <c r="P48" s="481" t="s">
        <v>18</v>
      </c>
      <c r="Q48" s="699"/>
      <c r="R48" s="701"/>
      <c r="S48" s="699"/>
      <c r="T48" s="703"/>
    </row>
    <row r="49" spans="1:20" s="508" customFormat="1" ht="14.25">
      <c r="A49" s="505">
        <v>1</v>
      </c>
      <c r="B49" s="505">
        <v>2</v>
      </c>
      <c r="C49" s="505">
        <v>3</v>
      </c>
      <c r="D49" s="506">
        <v>4</v>
      </c>
      <c r="E49" s="506">
        <v>5</v>
      </c>
      <c r="F49" s="506">
        <v>6</v>
      </c>
      <c r="G49" s="506">
        <v>7</v>
      </c>
      <c r="H49" s="506">
        <v>8</v>
      </c>
      <c r="I49" s="506">
        <v>9</v>
      </c>
      <c r="J49" s="506">
        <v>10</v>
      </c>
      <c r="K49" s="506">
        <v>11</v>
      </c>
      <c r="L49" s="506">
        <v>12</v>
      </c>
      <c r="M49" s="506">
        <v>13</v>
      </c>
      <c r="N49" s="507"/>
      <c r="O49" s="505">
        <v>14</v>
      </c>
      <c r="P49" s="505">
        <v>15</v>
      </c>
      <c r="Q49" s="505">
        <v>16</v>
      </c>
      <c r="R49" s="505">
        <v>17</v>
      </c>
      <c r="S49" s="505">
        <v>18</v>
      </c>
      <c r="T49" s="304">
        <v>19</v>
      </c>
    </row>
    <row r="50" spans="1:21" s="560" customFormat="1" ht="15">
      <c r="A50" s="509">
        <v>1</v>
      </c>
      <c r="B50" s="510" t="s">
        <v>19</v>
      </c>
      <c r="C50" s="511">
        <v>27782</v>
      </c>
      <c r="D50" s="512">
        <v>3128278.1100000003</v>
      </c>
      <c r="E50" s="511">
        <v>94533</v>
      </c>
      <c r="F50" s="513">
        <v>0</v>
      </c>
      <c r="G50" s="513">
        <v>58508</v>
      </c>
      <c r="H50" s="514">
        <v>36025</v>
      </c>
      <c r="I50" s="515">
        <v>0</v>
      </c>
      <c r="J50" s="515">
        <v>0</v>
      </c>
      <c r="K50" s="515">
        <v>0</v>
      </c>
      <c r="L50" s="516">
        <v>0</v>
      </c>
      <c r="M50" s="517">
        <v>2222644.254</v>
      </c>
      <c r="N50" s="518">
        <v>8277231.89</v>
      </c>
      <c r="O50" s="519">
        <f aca="true" t="shared" si="16" ref="O50:O64">(F50*10.15+G50*15.19+H50*25.98+I50*11.17+J50*5.08+K50*1.98)*6</f>
        <v>10947996.120000001</v>
      </c>
      <c r="P50" s="520">
        <f>(D50*15.58)*6+O50</f>
        <v>303379433.8428</v>
      </c>
      <c r="Q50" s="512">
        <f>O50+P50</f>
        <v>314327429.9628</v>
      </c>
      <c r="R50" s="521">
        <f aca="true" t="shared" si="17" ref="R50:R65">Q50/C50</f>
        <v>11314.067740364266</v>
      </c>
      <c r="S50" s="522">
        <f aca="true" t="shared" si="18" ref="S50:S65">D50/C50</f>
        <v>112.60089662371321</v>
      </c>
      <c r="T50" s="307">
        <v>8038</v>
      </c>
      <c r="U50" s="599"/>
    </row>
    <row r="51" spans="1:20" ht="15">
      <c r="A51" s="578">
        <v>2</v>
      </c>
      <c r="B51" s="579" t="s">
        <v>20</v>
      </c>
      <c r="C51" s="580">
        <v>5293</v>
      </c>
      <c r="D51" s="581">
        <v>512794.318</v>
      </c>
      <c r="E51" s="580">
        <v>20106</v>
      </c>
      <c r="F51" s="582"/>
      <c r="G51" s="582">
        <v>19060</v>
      </c>
      <c r="H51" s="583">
        <v>916</v>
      </c>
      <c r="I51" s="583"/>
      <c r="J51" s="583"/>
      <c r="K51" s="583"/>
      <c r="L51" s="606"/>
      <c r="M51" s="607">
        <v>806300.58</v>
      </c>
      <c r="N51" s="608">
        <v>2999230.61</v>
      </c>
      <c r="O51" s="609">
        <f t="shared" si="16"/>
        <v>1879914.4799999997</v>
      </c>
      <c r="P51" s="610">
        <v>49815927.327</v>
      </c>
      <c r="Q51" s="600">
        <f>O51+P51</f>
        <v>51695841.807</v>
      </c>
      <c r="R51" s="588">
        <f t="shared" si="17"/>
        <v>9766.832005856792</v>
      </c>
      <c r="S51" s="589">
        <f t="shared" si="18"/>
        <v>96.88160173814472</v>
      </c>
      <c r="T51" s="579">
        <v>773</v>
      </c>
    </row>
    <row r="52" spans="1:20" ht="15">
      <c r="A52" s="578">
        <v>3</v>
      </c>
      <c r="B52" s="579" t="s">
        <v>21</v>
      </c>
      <c r="C52" s="584">
        <v>9266</v>
      </c>
      <c r="D52" s="611">
        <v>1103155.34</v>
      </c>
      <c r="E52" s="580">
        <v>44865</v>
      </c>
      <c r="F52" s="582"/>
      <c r="G52" s="583">
        <v>39218</v>
      </c>
      <c r="H52" s="583">
        <v>5243</v>
      </c>
      <c r="I52" s="583">
        <v>685</v>
      </c>
      <c r="J52" s="583"/>
      <c r="K52" s="583">
        <v>15</v>
      </c>
      <c r="L52" s="606"/>
      <c r="M52" s="607">
        <v>1252761.29</v>
      </c>
      <c r="N52" s="608">
        <v>4665542.41</v>
      </c>
      <c r="O52" s="609">
        <f t="shared" si="16"/>
        <v>4437694.259999999</v>
      </c>
      <c r="P52" s="587">
        <f>(D52*15.58)*6+O52</f>
        <v>107560655.4432</v>
      </c>
      <c r="Q52" s="581">
        <f>O52+P52</f>
        <v>111998349.70320001</v>
      </c>
      <c r="R52" s="588">
        <f t="shared" si="17"/>
        <v>12087.022415627025</v>
      </c>
      <c r="S52" s="589">
        <f t="shared" si="18"/>
        <v>119.05410533131881</v>
      </c>
      <c r="T52" s="579">
        <v>101</v>
      </c>
    </row>
    <row r="53" spans="1:20" ht="15">
      <c r="A53" s="578">
        <v>4</v>
      </c>
      <c r="B53" s="579" t="s">
        <v>22</v>
      </c>
      <c r="C53" s="580">
        <v>15294</v>
      </c>
      <c r="D53" s="581">
        <v>1803041.75</v>
      </c>
      <c r="E53" s="580">
        <v>73788</v>
      </c>
      <c r="F53" s="582"/>
      <c r="G53" s="582">
        <v>62931</v>
      </c>
      <c r="H53" s="583">
        <v>10307</v>
      </c>
      <c r="I53" s="583">
        <v>1138</v>
      </c>
      <c r="J53" s="583"/>
      <c r="K53" s="612"/>
      <c r="L53" s="606"/>
      <c r="M53" s="607">
        <v>1910566.7869999998</v>
      </c>
      <c r="N53" s="608">
        <v>7113677.54</v>
      </c>
      <c r="O53" s="587">
        <f t="shared" si="16"/>
        <v>7418455.26</v>
      </c>
      <c r="P53" s="587">
        <f>(D53*15.58)*6+O53</f>
        <v>175966798.04999998</v>
      </c>
      <c r="Q53" s="581">
        <f>O53+P53</f>
        <v>183385253.30999997</v>
      </c>
      <c r="R53" s="588">
        <f t="shared" si="17"/>
        <v>11990.666490780697</v>
      </c>
      <c r="S53" s="589">
        <f t="shared" si="18"/>
        <v>117.89209820844776</v>
      </c>
      <c r="T53" s="579">
        <v>860</v>
      </c>
    </row>
    <row r="54" spans="1:20" ht="15">
      <c r="A54" s="578">
        <v>5</v>
      </c>
      <c r="B54" s="579" t="s">
        <v>23</v>
      </c>
      <c r="C54" s="580">
        <v>18097</v>
      </c>
      <c r="D54" s="581">
        <v>1970415.48</v>
      </c>
      <c r="E54" s="580">
        <v>82949</v>
      </c>
      <c r="F54" s="582">
        <v>6</v>
      </c>
      <c r="G54" s="582">
        <v>81152</v>
      </c>
      <c r="H54" s="583">
        <v>1647</v>
      </c>
      <c r="I54" s="578"/>
      <c r="J54" s="578"/>
      <c r="K54" s="578"/>
      <c r="L54" s="606"/>
      <c r="M54" s="613">
        <v>2977590.05</v>
      </c>
      <c r="N54" s="614">
        <v>11095768.58</v>
      </c>
      <c r="O54" s="609">
        <f t="shared" si="16"/>
        <v>7653293.039999999</v>
      </c>
      <c r="P54" s="609">
        <f aca="true" t="shared" si="19" ref="P54:P64">(D54*15.58)*6+O54</f>
        <v>191847732.1104</v>
      </c>
      <c r="Q54" s="600">
        <f aca="true" t="shared" si="20" ref="Q54:Q64">O54+P54</f>
        <v>199501025.15039998</v>
      </c>
      <c r="R54" s="615">
        <f t="shared" si="17"/>
        <v>11023.983265204177</v>
      </c>
      <c r="S54" s="589">
        <f t="shared" si="18"/>
        <v>108.88078023981875</v>
      </c>
      <c r="T54" s="579">
        <v>2140</v>
      </c>
    </row>
    <row r="55" spans="1:20" ht="15">
      <c r="A55" s="578">
        <v>6</v>
      </c>
      <c r="B55" s="579" t="s">
        <v>24</v>
      </c>
      <c r="C55" s="580">
        <v>8668</v>
      </c>
      <c r="D55" s="600">
        <v>1190602.225</v>
      </c>
      <c r="E55" s="580">
        <v>47999</v>
      </c>
      <c r="F55" s="612"/>
      <c r="G55" s="582">
        <v>47751</v>
      </c>
      <c r="H55" s="583">
        <v>5</v>
      </c>
      <c r="I55" s="583"/>
      <c r="J55" s="583"/>
      <c r="K55" s="583"/>
      <c r="L55" s="606"/>
      <c r="M55" s="616">
        <v>1965593.186</v>
      </c>
      <c r="N55" s="617">
        <v>7318481.84</v>
      </c>
      <c r="O55" s="609">
        <f t="shared" si="16"/>
        <v>4352805.54</v>
      </c>
      <c r="P55" s="587">
        <f t="shared" si="19"/>
        <v>115650301.533</v>
      </c>
      <c r="Q55" s="600">
        <f t="shared" si="20"/>
        <v>120003107.07300001</v>
      </c>
      <c r="R55" s="615">
        <f t="shared" si="17"/>
        <v>13844.38244958468</v>
      </c>
      <c r="S55" s="604">
        <f t="shared" si="18"/>
        <v>137.3560481079834</v>
      </c>
      <c r="T55" s="579"/>
    </row>
    <row r="56" spans="1:20" ht="15">
      <c r="A56" s="578">
        <v>7</v>
      </c>
      <c r="B56" s="579" t="s">
        <v>25</v>
      </c>
      <c r="C56" s="580">
        <v>9460</v>
      </c>
      <c r="D56" s="618">
        <v>1229952.72</v>
      </c>
      <c r="E56" s="582">
        <v>43833</v>
      </c>
      <c r="F56" s="583">
        <v>3</v>
      </c>
      <c r="G56" s="583">
        <v>27644</v>
      </c>
      <c r="H56" s="583">
        <v>15739</v>
      </c>
      <c r="I56" s="583">
        <v>1295</v>
      </c>
      <c r="J56" s="583"/>
      <c r="K56" s="583"/>
      <c r="L56" s="606"/>
      <c r="M56" s="607">
        <v>972276.458</v>
      </c>
      <c r="N56" s="608">
        <v>3621026.39</v>
      </c>
      <c r="O56" s="609">
        <f t="shared" si="16"/>
        <v>5059843.08</v>
      </c>
      <c r="P56" s="609">
        <f t="shared" si="19"/>
        <v>120035823.3456</v>
      </c>
      <c r="Q56" s="600">
        <f>O56+P56</f>
        <v>125095666.42559999</v>
      </c>
      <c r="R56" s="615">
        <f t="shared" si="17"/>
        <v>13223.643385369978</v>
      </c>
      <c r="S56" s="604">
        <f t="shared" si="18"/>
        <v>130.01614376321353</v>
      </c>
      <c r="T56" s="579">
        <v>408</v>
      </c>
    </row>
    <row r="57" spans="1:20" ht="15">
      <c r="A57" s="578">
        <v>8</v>
      </c>
      <c r="B57" s="579" t="s">
        <v>26</v>
      </c>
      <c r="C57" s="580">
        <v>8551</v>
      </c>
      <c r="D57" s="600">
        <v>706777.687</v>
      </c>
      <c r="E57" s="580">
        <v>41748</v>
      </c>
      <c r="F57" s="582">
        <v>6</v>
      </c>
      <c r="G57" s="582">
        <v>29147</v>
      </c>
      <c r="H57" s="583">
        <v>11444</v>
      </c>
      <c r="I57" s="583">
        <v>1250</v>
      </c>
      <c r="J57" s="583"/>
      <c r="K57" s="583">
        <v>93</v>
      </c>
      <c r="L57" s="606"/>
      <c r="M57" s="607">
        <v>455279.919</v>
      </c>
      <c r="N57" s="608">
        <v>1697369.49</v>
      </c>
      <c r="O57" s="609">
        <f t="shared" si="16"/>
        <v>4525593.54</v>
      </c>
      <c r="P57" s="609">
        <f t="shared" si="19"/>
        <v>70595171.72076</v>
      </c>
      <c r="Q57" s="600">
        <f t="shared" si="20"/>
        <v>75120765.26076001</v>
      </c>
      <c r="R57" s="620">
        <f t="shared" si="17"/>
        <v>8785.026927933575</v>
      </c>
      <c r="S57" s="605">
        <f t="shared" si="18"/>
        <v>82.65438977897323</v>
      </c>
      <c r="T57" s="579">
        <v>567</v>
      </c>
    </row>
    <row r="58" spans="1:20" ht="15">
      <c r="A58" s="578">
        <v>9</v>
      </c>
      <c r="B58" s="579" t="s">
        <v>27</v>
      </c>
      <c r="C58" s="580">
        <v>4705</v>
      </c>
      <c r="D58" s="581">
        <v>431675.5</v>
      </c>
      <c r="E58" s="580">
        <v>23245</v>
      </c>
      <c r="F58" s="582">
        <v>0</v>
      </c>
      <c r="G58" s="582">
        <v>23200</v>
      </c>
      <c r="H58" s="584">
        <v>4</v>
      </c>
      <c r="I58" s="584">
        <v>1765</v>
      </c>
      <c r="J58" s="584"/>
      <c r="K58" s="584"/>
      <c r="L58" s="606"/>
      <c r="M58" s="607">
        <v>1228866.8640000003</v>
      </c>
      <c r="N58" s="608">
        <v>4576789.21</v>
      </c>
      <c r="O58" s="609">
        <f t="shared" si="16"/>
        <v>2233361.82</v>
      </c>
      <c r="P58" s="609">
        <f>(D58*15.58)*6+O58</f>
        <v>42586387.56</v>
      </c>
      <c r="Q58" s="600">
        <f t="shared" si="20"/>
        <v>44819749.38</v>
      </c>
      <c r="R58" s="621">
        <f t="shared" si="17"/>
        <v>9525.982865037195</v>
      </c>
      <c r="S58" s="604">
        <f t="shared" si="18"/>
        <v>91.74824654622742</v>
      </c>
      <c r="T58" s="579">
        <v>2</v>
      </c>
    </row>
    <row r="59" spans="1:20" ht="15">
      <c r="A59" s="578">
        <v>10</v>
      </c>
      <c r="B59" s="579" t="s">
        <v>28</v>
      </c>
      <c r="C59" s="580">
        <v>2942</v>
      </c>
      <c r="D59" s="581">
        <v>343917</v>
      </c>
      <c r="E59" s="580">
        <v>13366</v>
      </c>
      <c r="F59" s="582"/>
      <c r="G59" s="582">
        <v>7632</v>
      </c>
      <c r="H59" s="583">
        <v>5518</v>
      </c>
      <c r="I59" s="583">
        <v>464</v>
      </c>
      <c r="J59" s="583">
        <v>9</v>
      </c>
      <c r="K59" s="583">
        <v>3</v>
      </c>
      <c r="L59" s="606"/>
      <c r="M59" s="607">
        <v>237288.718</v>
      </c>
      <c r="N59" s="608">
        <v>883185.16</v>
      </c>
      <c r="O59" s="609">
        <f t="shared" si="16"/>
        <v>1587133.56</v>
      </c>
      <c r="P59" s="609">
        <f>(D59*15.58)*6+O59</f>
        <v>33736494.720000006</v>
      </c>
      <c r="Q59" s="600">
        <f t="shared" si="20"/>
        <v>35323628.28000001</v>
      </c>
      <c r="R59" s="620">
        <f t="shared" si="17"/>
        <v>12006.671747110811</v>
      </c>
      <c r="S59" s="605">
        <f t="shared" si="18"/>
        <v>116.89904826648538</v>
      </c>
      <c r="T59" s="579">
        <v>67</v>
      </c>
    </row>
    <row r="60" spans="1:20" ht="15">
      <c r="A60" s="578">
        <v>11</v>
      </c>
      <c r="B60" s="579" t="s">
        <v>29</v>
      </c>
      <c r="C60" s="580">
        <v>11069</v>
      </c>
      <c r="D60" s="611">
        <v>1534738.068</v>
      </c>
      <c r="E60" s="580">
        <v>51943</v>
      </c>
      <c r="F60" s="582">
        <v>4</v>
      </c>
      <c r="G60" s="582">
        <v>51595</v>
      </c>
      <c r="H60" s="583">
        <v>177</v>
      </c>
      <c r="I60" s="583">
        <v>2</v>
      </c>
      <c r="J60" s="583"/>
      <c r="K60" s="583"/>
      <c r="L60" s="606"/>
      <c r="M60" s="607">
        <v>3201852.111</v>
      </c>
      <c r="N60" s="608">
        <v>11921131.3</v>
      </c>
      <c r="O60" s="609">
        <f t="shared" si="16"/>
        <v>4730336.699999999</v>
      </c>
      <c r="P60" s="609">
        <f>(D60*15.58)*6+O60</f>
        <v>148197651.29663998</v>
      </c>
      <c r="Q60" s="600">
        <f t="shared" si="20"/>
        <v>152927987.99663997</v>
      </c>
      <c r="R60" s="588">
        <f t="shared" si="17"/>
        <v>13815.88110910109</v>
      </c>
      <c r="S60" s="589">
        <f t="shared" si="18"/>
        <v>138.65191688499414</v>
      </c>
      <c r="T60" s="579">
        <v>646</v>
      </c>
    </row>
    <row r="61" spans="1:20" ht="15">
      <c r="A61" s="578">
        <v>12</v>
      </c>
      <c r="B61" s="579" t="s">
        <v>30</v>
      </c>
      <c r="C61" s="584">
        <v>7897</v>
      </c>
      <c r="D61" s="611">
        <v>812938.26</v>
      </c>
      <c r="E61" s="580">
        <v>32827</v>
      </c>
      <c r="F61" s="582"/>
      <c r="G61" s="583">
        <v>30202</v>
      </c>
      <c r="H61" s="583">
        <v>2476</v>
      </c>
      <c r="I61" s="583"/>
      <c r="J61" s="583"/>
      <c r="K61" s="583"/>
      <c r="L61" s="606"/>
      <c r="M61" s="607">
        <v>836871.639</v>
      </c>
      <c r="N61" s="608">
        <v>3116877.83</v>
      </c>
      <c r="O61" s="609">
        <f t="shared" si="16"/>
        <v>3138569.16</v>
      </c>
      <c r="P61" s="587">
        <f t="shared" si="19"/>
        <v>79132037.7048</v>
      </c>
      <c r="Q61" s="581">
        <f t="shared" si="20"/>
        <v>82270606.86479999</v>
      </c>
      <c r="R61" s="615">
        <f t="shared" si="17"/>
        <v>10417.957055185512</v>
      </c>
      <c r="S61" s="604">
        <f t="shared" si="18"/>
        <v>102.94266936811448</v>
      </c>
      <c r="T61" s="579">
        <v>324</v>
      </c>
    </row>
    <row r="62" spans="1:20" ht="15">
      <c r="A62" s="578">
        <v>13</v>
      </c>
      <c r="B62" s="579" t="s">
        <v>31</v>
      </c>
      <c r="C62" s="584">
        <v>13279</v>
      </c>
      <c r="D62" s="611">
        <v>1715339.61</v>
      </c>
      <c r="E62" s="580">
        <v>67303</v>
      </c>
      <c r="F62" s="582">
        <v>358</v>
      </c>
      <c r="G62" s="583">
        <v>63760</v>
      </c>
      <c r="H62" s="583">
        <v>2842</v>
      </c>
      <c r="I62" s="583">
        <v>23</v>
      </c>
      <c r="J62" s="583"/>
      <c r="K62" s="583"/>
      <c r="L62" s="606"/>
      <c r="M62" s="623">
        <v>1847942.412</v>
      </c>
      <c r="N62" s="624">
        <v>6844212.93</v>
      </c>
      <c r="O62" s="609">
        <f t="shared" si="16"/>
        <v>6277441.0200000005</v>
      </c>
      <c r="P62" s="609">
        <f t="shared" si="19"/>
        <v>166627387.7628</v>
      </c>
      <c r="Q62" s="600">
        <f t="shared" si="20"/>
        <v>172904828.78280002</v>
      </c>
      <c r="R62" s="625">
        <f t="shared" si="17"/>
        <v>13020.922417561565</v>
      </c>
      <c r="S62" s="589">
        <f t="shared" si="18"/>
        <v>129.17686648090972</v>
      </c>
      <c r="T62" s="579">
        <v>74</v>
      </c>
    </row>
    <row r="63" spans="1:20" ht="15">
      <c r="A63" s="578">
        <v>14</v>
      </c>
      <c r="B63" s="579" t="s">
        <v>32</v>
      </c>
      <c r="C63" s="584">
        <v>4602</v>
      </c>
      <c r="D63" s="611">
        <v>523034.37</v>
      </c>
      <c r="E63" s="580">
        <v>21152</v>
      </c>
      <c r="F63" s="582"/>
      <c r="G63" s="583">
        <v>20602</v>
      </c>
      <c r="H63" s="583">
        <v>238</v>
      </c>
      <c r="I63" s="583"/>
      <c r="J63" s="583"/>
      <c r="K63" s="583"/>
      <c r="L63" s="606"/>
      <c r="M63" s="607">
        <v>431788.23500000004</v>
      </c>
      <c r="N63" s="624">
        <v>1608385.15</v>
      </c>
      <c r="O63" s="609">
        <f t="shared" si="16"/>
        <v>1914765.72</v>
      </c>
      <c r="P63" s="587">
        <f>(D63*15.58)*6+O63</f>
        <v>50808018.6276</v>
      </c>
      <c r="Q63" s="600">
        <f t="shared" si="20"/>
        <v>52722784.3476</v>
      </c>
      <c r="R63" s="615">
        <f t="shared" si="17"/>
        <v>11456.49377392438</v>
      </c>
      <c r="S63" s="604">
        <f t="shared" si="18"/>
        <v>113.65370925684485</v>
      </c>
      <c r="T63" s="579">
        <v>131</v>
      </c>
    </row>
    <row r="64" spans="1:20" ht="15">
      <c r="A64" s="578">
        <v>15</v>
      </c>
      <c r="B64" s="579" t="s">
        <v>33</v>
      </c>
      <c r="C64" s="583">
        <v>2057</v>
      </c>
      <c r="D64" s="622">
        <v>201018.107</v>
      </c>
      <c r="E64" s="580">
        <v>9307</v>
      </c>
      <c r="F64" s="582">
        <v>15</v>
      </c>
      <c r="G64" s="583">
        <v>8060</v>
      </c>
      <c r="H64" s="583">
        <v>675</v>
      </c>
      <c r="I64" s="583">
        <v>200</v>
      </c>
      <c r="J64" s="583"/>
      <c r="K64" s="583">
        <v>45</v>
      </c>
      <c r="L64" s="606"/>
      <c r="M64" s="607">
        <v>346013.312</v>
      </c>
      <c r="N64" s="608">
        <v>1288331.22</v>
      </c>
      <c r="O64" s="609">
        <f t="shared" si="16"/>
        <v>854659.5</v>
      </c>
      <c r="P64" s="609">
        <f t="shared" si="19"/>
        <v>19645832.142359998</v>
      </c>
      <c r="Q64" s="600">
        <f t="shared" si="20"/>
        <v>20500491.642359998</v>
      </c>
      <c r="R64" s="588">
        <f t="shared" si="17"/>
        <v>9966.20886842975</v>
      </c>
      <c r="S64" s="605">
        <f t="shared" si="18"/>
        <v>97.72392173067574</v>
      </c>
      <c r="T64" s="579">
        <v>81</v>
      </c>
    </row>
    <row r="65" spans="1:20" ht="15">
      <c r="A65" s="304"/>
      <c r="B65" s="305" t="s">
        <v>34</v>
      </c>
      <c r="C65" s="562">
        <f>SUM(C50:C64)</f>
        <v>148962</v>
      </c>
      <c r="D65" s="563">
        <f aca="true" t="shared" si="21" ref="D65:L65">SUM(D50:D64)</f>
        <v>17207678.545</v>
      </c>
      <c r="E65" s="562">
        <f t="shared" si="21"/>
        <v>668964</v>
      </c>
      <c r="F65" s="562">
        <f t="shared" si="21"/>
        <v>392</v>
      </c>
      <c r="G65" s="562">
        <f t="shared" si="21"/>
        <v>570462</v>
      </c>
      <c r="H65" s="562">
        <f t="shared" si="21"/>
        <v>93256</v>
      </c>
      <c r="I65" s="562">
        <f t="shared" si="21"/>
        <v>6822</v>
      </c>
      <c r="J65" s="562">
        <f t="shared" si="21"/>
        <v>9</v>
      </c>
      <c r="K65" s="562">
        <f t="shared" si="21"/>
        <v>156</v>
      </c>
      <c r="L65" s="562">
        <f t="shared" si="21"/>
        <v>0</v>
      </c>
      <c r="M65" s="564">
        <f>SUM(M50:M64)</f>
        <v>20693635.814999998</v>
      </c>
      <c r="N65" s="563">
        <f>SUM(N50:N64)</f>
        <v>77027241.55000001</v>
      </c>
      <c r="O65" s="565">
        <f>SUM(O50:O64)</f>
        <v>67011862.79999999</v>
      </c>
      <c r="P65" s="565">
        <f>SUM(P50:P64)</f>
        <v>1675585653.1869597</v>
      </c>
      <c r="Q65" s="565">
        <f>SUM(Q50:Q64)</f>
        <v>1742597515.98696</v>
      </c>
      <c r="R65" s="563">
        <f t="shared" si="17"/>
        <v>11698.268793296007</v>
      </c>
      <c r="S65" s="563">
        <f t="shared" si="18"/>
        <v>115.51723624145757</v>
      </c>
      <c r="T65" s="566">
        <f>T50+T51+T52+T53+T54+T55+T56+T57+T58+T59+T60+T61+T62+T63+T64</f>
        <v>14212</v>
      </c>
    </row>
    <row r="67" spans="13:19" ht="15">
      <c r="M67" s="577"/>
      <c r="O67" s="568"/>
      <c r="P67" s="568"/>
      <c r="Q67" s="568"/>
      <c r="R67" s="568"/>
      <c r="S67" s="568"/>
    </row>
    <row r="68" spans="15:19" ht="15">
      <c r="O68" s="568"/>
      <c r="P68" s="568"/>
      <c r="Q68" s="568"/>
      <c r="R68" s="568"/>
      <c r="S68" s="568"/>
    </row>
    <row r="70" spans="4:14" ht="15">
      <c r="D70" s="478"/>
      <c r="M70" s="478"/>
      <c r="N70" s="478"/>
    </row>
    <row r="72" spans="4:14" ht="15">
      <c r="D72" s="478"/>
      <c r="M72" s="478"/>
      <c r="N72" s="478"/>
    </row>
    <row r="74" spans="4:14" ht="15">
      <c r="D74" s="478"/>
      <c r="M74" s="478"/>
      <c r="N74" s="478"/>
    </row>
    <row r="77" spans="4:14" ht="15">
      <c r="D77" s="478"/>
      <c r="M77" s="478"/>
      <c r="N77" s="478"/>
    </row>
  </sheetData>
  <sheetProtection/>
  <mergeCells count="44">
    <mergeCell ref="L47:N47"/>
    <mergeCell ref="O47:P47"/>
    <mergeCell ref="Q47:Q48"/>
    <mergeCell ref="R47:R48"/>
    <mergeCell ref="S47:S48"/>
    <mergeCell ref="T47:T48"/>
    <mergeCell ref="S27:S28"/>
    <mergeCell ref="T27:T28"/>
    <mergeCell ref="A47:A48"/>
    <mergeCell ref="B47:B48"/>
    <mergeCell ref="C47:C48"/>
    <mergeCell ref="D47:D48"/>
    <mergeCell ref="F47:H47"/>
    <mergeCell ref="I47:I48"/>
    <mergeCell ref="J47:J48"/>
    <mergeCell ref="K47:K48"/>
    <mergeCell ref="J27:J28"/>
    <mergeCell ref="K27:K28"/>
    <mergeCell ref="L27:N27"/>
    <mergeCell ref="O27:P27"/>
    <mergeCell ref="Q27:Q28"/>
    <mergeCell ref="R27:R28"/>
    <mergeCell ref="A27:A28"/>
    <mergeCell ref="B27:B28"/>
    <mergeCell ref="C27:C28"/>
    <mergeCell ref="D27:D28"/>
    <mergeCell ref="F27:H27"/>
    <mergeCell ref="I27:I28"/>
    <mergeCell ref="L4:N4"/>
    <mergeCell ref="O4:P4"/>
    <mergeCell ref="Q4:Q5"/>
    <mergeCell ref="R4:R5"/>
    <mergeCell ref="S4:S5"/>
    <mergeCell ref="T4:T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74"/>
  <sheetViews>
    <sheetView zoomScale="85" zoomScaleNormal="85" zoomScalePageLayoutView="0" workbookViewId="0" topLeftCell="B1">
      <selection activeCell="P8" sqref="P8"/>
    </sheetView>
  </sheetViews>
  <sheetFormatPr defaultColWidth="9.140625" defaultRowHeight="15"/>
  <cols>
    <col min="1" max="1" width="9.421875" style="478" customWidth="1"/>
    <col min="2" max="2" width="33.00390625" style="478" customWidth="1"/>
    <col min="3" max="3" width="11.8515625" style="478" customWidth="1"/>
    <col min="4" max="4" width="17.8515625" style="480" customWidth="1"/>
    <col min="5" max="5" width="13.8515625" style="478" bestFit="1" customWidth="1"/>
    <col min="6" max="6" width="6.421875" style="478" customWidth="1"/>
    <col min="7" max="7" width="11.421875" style="478" bestFit="1" customWidth="1"/>
    <col min="8" max="8" width="11.421875" style="478" customWidth="1"/>
    <col min="9" max="9" width="10.00390625" style="478" customWidth="1"/>
    <col min="10" max="10" width="12.8515625" style="478" customWidth="1"/>
    <col min="11" max="11" width="7.8515625" style="478" customWidth="1"/>
    <col min="12" max="12" width="12.421875" style="478" customWidth="1"/>
    <col min="13" max="13" width="17.7109375" style="480" customWidth="1"/>
    <col min="14" max="14" width="18.7109375" style="480" customWidth="1"/>
    <col min="15" max="15" width="17.57421875" style="478" customWidth="1"/>
    <col min="16" max="16" width="20.8515625" style="478" customWidth="1"/>
    <col min="17" max="17" width="18.28125" style="478" customWidth="1"/>
    <col min="18" max="18" width="17.57421875" style="478" customWidth="1"/>
    <col min="19" max="19" width="12.140625" style="478" bestFit="1" customWidth="1"/>
    <col min="20" max="20" width="13.7109375" style="478" customWidth="1"/>
    <col min="21" max="21" width="14.8515625" style="478" customWidth="1"/>
    <col min="22" max="16384" width="9.140625" style="478" customWidth="1"/>
  </cols>
  <sheetData>
    <row r="1" spans="1:19" ht="16.5" customHeight="1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19" ht="16.5" customHeight="1">
      <c r="A2" s="706" t="s">
        <v>88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ht="16.5" customHeight="1">
      <c r="C3" s="479"/>
    </row>
    <row r="4" spans="1:20" ht="19.5" customHeight="1">
      <c r="A4" s="704" t="s">
        <v>1</v>
      </c>
      <c r="B4" s="699" t="s">
        <v>2</v>
      </c>
      <c r="C4" s="700" t="s">
        <v>3</v>
      </c>
      <c r="D4" s="705" t="s">
        <v>4</v>
      </c>
      <c r="E4" s="481"/>
      <c r="F4" s="699" t="s">
        <v>5</v>
      </c>
      <c r="G4" s="699"/>
      <c r="H4" s="699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98" t="s">
        <v>35</v>
      </c>
      <c r="P4" s="698"/>
      <c r="Q4" s="699" t="s">
        <v>10</v>
      </c>
      <c r="R4" s="700" t="s">
        <v>38</v>
      </c>
      <c r="S4" s="699" t="s">
        <v>11</v>
      </c>
      <c r="T4" s="702" t="s">
        <v>81</v>
      </c>
    </row>
    <row r="5" spans="1:20" ht="21.75" customHeight="1">
      <c r="A5" s="704"/>
      <c r="B5" s="699"/>
      <c r="C5" s="701"/>
      <c r="D5" s="705"/>
      <c r="E5" s="481" t="s">
        <v>36</v>
      </c>
      <c r="F5" s="481" t="s">
        <v>12</v>
      </c>
      <c r="G5" s="481" t="s">
        <v>13</v>
      </c>
      <c r="H5" s="481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81" t="s">
        <v>17</v>
      </c>
      <c r="P5" s="481" t="s">
        <v>18</v>
      </c>
      <c r="Q5" s="699"/>
      <c r="R5" s="701"/>
      <c r="S5" s="699"/>
      <c r="T5" s="703"/>
    </row>
    <row r="6" spans="1:20" s="486" customFormat="1" ht="16.5" customHeight="1">
      <c r="A6" s="482">
        <v>1</v>
      </c>
      <c r="B6" s="482">
        <v>2</v>
      </c>
      <c r="C6" s="482">
        <v>3</v>
      </c>
      <c r="D6" s="483">
        <v>4</v>
      </c>
      <c r="E6" s="483">
        <v>5</v>
      </c>
      <c r="F6" s="483">
        <v>6</v>
      </c>
      <c r="G6" s="483">
        <v>7</v>
      </c>
      <c r="H6" s="483">
        <v>8</v>
      </c>
      <c r="I6" s="483">
        <v>9</v>
      </c>
      <c r="J6" s="483">
        <v>10</v>
      </c>
      <c r="K6" s="483">
        <v>11</v>
      </c>
      <c r="L6" s="483">
        <v>12</v>
      </c>
      <c r="M6" s="483">
        <v>13</v>
      </c>
      <c r="N6" s="484"/>
      <c r="O6" s="482">
        <v>14</v>
      </c>
      <c r="P6" s="482">
        <v>15</v>
      </c>
      <c r="Q6" s="482">
        <v>16</v>
      </c>
      <c r="R6" s="482">
        <v>17</v>
      </c>
      <c r="S6" s="482">
        <v>18</v>
      </c>
      <c r="T6" s="485">
        <v>19</v>
      </c>
    </row>
    <row r="7" spans="1:20" s="599" customFormat="1" ht="16.5" customHeight="1">
      <c r="A7" s="306">
        <v>1</v>
      </c>
      <c r="B7" s="307" t="s">
        <v>19</v>
      </c>
      <c r="C7" s="511">
        <f>C30+C50</f>
        <v>78195</v>
      </c>
      <c r="D7" s="591">
        <f>D30+D50</f>
        <v>5693407.16</v>
      </c>
      <c r="E7" s="590">
        <f aca="true" t="shared" si="0" ref="C7:K21">E30+E50</f>
        <v>204712</v>
      </c>
      <c r="F7" s="592">
        <f t="shared" si="0"/>
        <v>245</v>
      </c>
      <c r="G7" s="592">
        <f t="shared" si="0"/>
        <v>151365</v>
      </c>
      <c r="H7" s="593">
        <f t="shared" si="0"/>
        <v>52368</v>
      </c>
      <c r="I7" s="594">
        <f t="shared" si="0"/>
        <v>0</v>
      </c>
      <c r="J7" s="594">
        <f t="shared" si="0"/>
        <v>0</v>
      </c>
      <c r="K7" s="594">
        <f t="shared" si="0"/>
        <v>0</v>
      </c>
      <c r="L7" s="585">
        <f>C50</f>
        <v>27730</v>
      </c>
      <c r="M7" s="595">
        <f>M30+M50</f>
        <v>4268251.665</v>
      </c>
      <c r="N7" s="595">
        <f>N30+N50</f>
        <v>18710756.23</v>
      </c>
      <c r="O7" s="596">
        <f aca="true" t="shared" si="1" ref="O7:O20">(F7*10.15+G7*15.19+H7*25.98+I7*11.17+J7*5.08+K7*1.98)*6</f>
        <v>21973450.44</v>
      </c>
      <c r="P7" s="596">
        <f>(D7*15.58)*6+O7</f>
        <v>554193151.7568</v>
      </c>
      <c r="Q7" s="591">
        <f>O7+P7</f>
        <v>576166602.1968001</v>
      </c>
      <c r="R7" s="597">
        <f aca="true" t="shared" si="2" ref="R7:R22">Q7/C7</f>
        <v>7368.330484005372</v>
      </c>
      <c r="S7" s="598">
        <f aca="true" t="shared" si="3" ref="S7:S22">D7/C7</f>
        <v>72.81037355329624</v>
      </c>
      <c r="T7" s="307">
        <f>T30+T50</f>
        <v>53370</v>
      </c>
    </row>
    <row r="8" spans="1:22" ht="16.5" customHeight="1">
      <c r="A8" s="578">
        <v>2</v>
      </c>
      <c r="B8" s="579" t="s">
        <v>20</v>
      </c>
      <c r="C8" s="525">
        <f t="shared" si="0"/>
        <v>10743</v>
      </c>
      <c r="D8" s="600">
        <f t="shared" si="0"/>
        <v>773947.0380000001</v>
      </c>
      <c r="E8" s="580">
        <f t="shared" si="0"/>
        <v>34743</v>
      </c>
      <c r="F8" s="582">
        <f t="shared" si="0"/>
        <v>1</v>
      </c>
      <c r="G8" s="582">
        <f t="shared" si="0"/>
        <v>30681</v>
      </c>
      <c r="H8" s="583">
        <f t="shared" si="0"/>
        <v>1352</v>
      </c>
      <c r="I8" s="584">
        <f t="shared" si="0"/>
        <v>0</v>
      </c>
      <c r="J8" s="584">
        <f t="shared" si="0"/>
        <v>0</v>
      </c>
      <c r="K8" s="584">
        <f t="shared" si="0"/>
        <v>0</v>
      </c>
      <c r="L8" s="585">
        <f aca="true" t="shared" si="4" ref="L8:L21">C51</f>
        <v>5313</v>
      </c>
      <c r="M8" s="586">
        <f>M31+M51</f>
        <v>664329.15</v>
      </c>
      <c r="N8" s="601">
        <f aca="true" t="shared" si="5" ref="M8:N21">N31+N51</f>
        <v>3131401.99</v>
      </c>
      <c r="O8" s="587">
        <f>(F8*10.15+G8*15.19+H8*25.98+I8*11.17+J8*5.08+K8*1.98)*6</f>
        <v>3007077</v>
      </c>
      <c r="P8" s="587">
        <f>P31+P51</f>
        <v>64072052.03664001</v>
      </c>
      <c r="Q8" s="581">
        <f>O8+P8</f>
        <v>67079129.03664001</v>
      </c>
      <c r="R8" s="588">
        <f t="shared" si="2"/>
        <v>6243.984830740018</v>
      </c>
      <c r="S8" s="589">
        <f t="shared" si="3"/>
        <v>72.04198436191008</v>
      </c>
      <c r="T8" s="579">
        <f aca="true" t="shared" si="6" ref="T8:T21">T31+T51</f>
        <v>3958</v>
      </c>
      <c r="U8" s="500"/>
      <c r="V8" s="500"/>
    </row>
    <row r="9" spans="1:23" ht="16.5" customHeight="1">
      <c r="A9" s="578">
        <v>3</v>
      </c>
      <c r="B9" s="579" t="s">
        <v>21</v>
      </c>
      <c r="C9" s="525">
        <f t="shared" si="0"/>
        <v>14381</v>
      </c>
      <c r="D9" s="581">
        <f t="shared" si="0"/>
        <v>1508879.96</v>
      </c>
      <c r="E9" s="580">
        <f t="shared" si="0"/>
        <v>70775</v>
      </c>
      <c r="F9" s="582">
        <f t="shared" si="0"/>
        <v>0</v>
      </c>
      <c r="G9" s="582">
        <f t="shared" si="0"/>
        <v>59668</v>
      </c>
      <c r="H9" s="583">
        <f t="shared" si="0"/>
        <v>6118</v>
      </c>
      <c r="I9" s="584">
        <f t="shared" si="0"/>
        <v>951</v>
      </c>
      <c r="J9" s="584">
        <f t="shared" si="0"/>
        <v>1</v>
      </c>
      <c r="K9" s="584">
        <f t="shared" si="0"/>
        <v>15</v>
      </c>
      <c r="L9" s="585">
        <f t="shared" si="4"/>
        <v>9251</v>
      </c>
      <c r="M9" s="586">
        <f>M32+M52</f>
        <v>1202637.6</v>
      </c>
      <c r="N9" s="586">
        <f t="shared" si="5"/>
        <v>5116803.51</v>
      </c>
      <c r="O9" s="587">
        <f t="shared" si="1"/>
        <v>6455760.0600000005</v>
      </c>
      <c r="P9" s="587">
        <f>(D9*15.58)*6+O9</f>
        <v>147505858.72079998</v>
      </c>
      <c r="Q9" s="581">
        <f>O9+P9</f>
        <v>153961618.78079998</v>
      </c>
      <c r="R9" s="588">
        <f t="shared" si="2"/>
        <v>10705.90492878103</v>
      </c>
      <c r="S9" s="589">
        <f t="shared" si="3"/>
        <v>104.9217690007649</v>
      </c>
      <c r="T9" s="579">
        <f t="shared" si="6"/>
        <v>348</v>
      </c>
      <c r="U9" s="602"/>
      <c r="V9" s="603"/>
      <c r="W9" s="480"/>
    </row>
    <row r="10" spans="1:22" ht="16.5" customHeight="1">
      <c r="A10" s="578">
        <v>4</v>
      </c>
      <c r="B10" s="579" t="s">
        <v>22</v>
      </c>
      <c r="C10" s="525">
        <f t="shared" si="0"/>
        <v>25508</v>
      </c>
      <c r="D10" s="600">
        <f t="shared" si="0"/>
        <v>2507755.043</v>
      </c>
      <c r="E10" s="580">
        <f t="shared" si="0"/>
        <v>118483</v>
      </c>
      <c r="F10" s="582">
        <f t="shared" si="0"/>
        <v>0</v>
      </c>
      <c r="G10" s="582">
        <f t="shared" si="0"/>
        <v>102275</v>
      </c>
      <c r="H10" s="583">
        <f t="shared" si="0"/>
        <v>12539</v>
      </c>
      <c r="I10" s="584">
        <f t="shared" si="0"/>
        <v>1772</v>
      </c>
      <c r="J10" s="584">
        <f t="shared" si="0"/>
        <v>0</v>
      </c>
      <c r="K10" s="584">
        <f t="shared" si="0"/>
        <v>0</v>
      </c>
      <c r="L10" s="585">
        <f t="shared" si="4"/>
        <v>15140</v>
      </c>
      <c r="M10" s="601">
        <f t="shared" si="5"/>
        <v>2001972.608</v>
      </c>
      <c r="N10" s="601">
        <f t="shared" si="5"/>
        <v>8524354.280000001</v>
      </c>
      <c r="O10" s="587">
        <f>(F10*10.15+G10*15.19+H10*25.98+I10*11.17+J10*5.08+K10*1.98)*6</f>
        <v>11394682.26</v>
      </c>
      <c r="P10" s="587">
        <f aca="true" t="shared" si="7" ref="P10:P21">(D10*15.58)*6+O10</f>
        <v>245819623.67964</v>
      </c>
      <c r="Q10" s="581">
        <f aca="true" t="shared" si="8" ref="Q10:Q16">O10+P10</f>
        <v>257214305.93964</v>
      </c>
      <c r="R10" s="588">
        <f t="shared" si="2"/>
        <v>10083.672022096596</v>
      </c>
      <c r="S10" s="589">
        <f t="shared" si="3"/>
        <v>98.31249188489886</v>
      </c>
      <c r="T10" s="579">
        <f t="shared" si="6"/>
        <v>1887</v>
      </c>
      <c r="U10" s="500"/>
      <c r="V10" s="500"/>
    </row>
    <row r="11" spans="1:22" ht="16.5" customHeight="1">
      <c r="A11" s="578">
        <v>5</v>
      </c>
      <c r="B11" s="579" t="s">
        <v>23</v>
      </c>
      <c r="C11" s="525">
        <f t="shared" si="0"/>
        <v>33178</v>
      </c>
      <c r="D11" s="581">
        <f t="shared" si="0"/>
        <v>2952853.0900000003</v>
      </c>
      <c r="E11" s="580">
        <f t="shared" si="0"/>
        <v>144681</v>
      </c>
      <c r="F11" s="582">
        <f t="shared" si="0"/>
        <v>6</v>
      </c>
      <c r="G11" s="582">
        <f t="shared" si="0"/>
        <v>137421</v>
      </c>
      <c r="H11" s="583">
        <f t="shared" si="0"/>
        <v>2312</v>
      </c>
      <c r="I11" s="584">
        <f t="shared" si="0"/>
        <v>0</v>
      </c>
      <c r="J11" s="584">
        <f t="shared" si="0"/>
        <v>0</v>
      </c>
      <c r="K11" s="584">
        <f t="shared" si="0"/>
        <v>0</v>
      </c>
      <c r="L11" s="585">
        <f t="shared" si="4"/>
        <v>18174</v>
      </c>
      <c r="M11" s="586">
        <f t="shared" si="5"/>
        <v>3655594.259</v>
      </c>
      <c r="N11" s="586">
        <f t="shared" si="5"/>
        <v>15678894.77</v>
      </c>
      <c r="O11" s="587">
        <f>(F11*10.15+G11*15.19+H11*25.98+I11*11.17+J11*5.08+K11*1.98)*6</f>
        <v>12885309.899999999</v>
      </c>
      <c r="P11" s="587">
        <f t="shared" si="7"/>
        <v>288918016.75320005</v>
      </c>
      <c r="Q11" s="581">
        <f t="shared" si="8"/>
        <v>301803326.65320003</v>
      </c>
      <c r="R11" s="588">
        <f t="shared" si="2"/>
        <v>9096.48944038821</v>
      </c>
      <c r="S11" s="589">
        <f t="shared" si="3"/>
        <v>89.00033425764062</v>
      </c>
      <c r="T11" s="579">
        <f t="shared" si="6"/>
        <v>3907</v>
      </c>
      <c r="U11" s="500"/>
      <c r="V11" s="500"/>
    </row>
    <row r="12" spans="1:20" ht="16.5" customHeight="1">
      <c r="A12" s="578">
        <v>6</v>
      </c>
      <c r="B12" s="579" t="s">
        <v>24</v>
      </c>
      <c r="C12" s="525">
        <f>C35+C55</f>
        <v>17936</v>
      </c>
      <c r="D12" s="600">
        <f t="shared" si="0"/>
        <v>1879506.6549999998</v>
      </c>
      <c r="E12" s="580">
        <f t="shared" si="0"/>
        <v>94299</v>
      </c>
      <c r="F12" s="582">
        <f t="shared" si="0"/>
        <v>4</v>
      </c>
      <c r="G12" s="582">
        <f t="shared" si="0"/>
        <v>88237</v>
      </c>
      <c r="H12" s="583">
        <f t="shared" si="0"/>
        <v>5</v>
      </c>
      <c r="I12" s="584">
        <f t="shared" si="0"/>
        <v>0</v>
      </c>
      <c r="J12" s="584">
        <f t="shared" si="0"/>
        <v>0</v>
      </c>
      <c r="K12" s="584">
        <f t="shared" si="0"/>
        <v>0</v>
      </c>
      <c r="L12" s="585">
        <f t="shared" si="4"/>
        <v>8657</v>
      </c>
      <c r="M12" s="586">
        <f t="shared" si="5"/>
        <v>2314249.367</v>
      </c>
      <c r="N12" s="601">
        <f t="shared" si="5"/>
        <v>9775895.84</v>
      </c>
      <c r="O12" s="587">
        <f t="shared" si="1"/>
        <v>8042943.18</v>
      </c>
      <c r="P12" s="587">
        <f t="shared" si="7"/>
        <v>183739225.28939998</v>
      </c>
      <c r="Q12" s="581">
        <f>O12+P12</f>
        <v>191782168.4694</v>
      </c>
      <c r="R12" s="588">
        <f t="shared" si="2"/>
        <v>10692.58298781222</v>
      </c>
      <c r="S12" s="604">
        <f t="shared" si="3"/>
        <v>104.7896217105263</v>
      </c>
      <c r="T12" s="579">
        <f t="shared" si="6"/>
        <v>0</v>
      </c>
    </row>
    <row r="13" spans="1:20" ht="16.5" customHeight="1">
      <c r="A13" s="578">
        <v>7</v>
      </c>
      <c r="B13" s="579" t="s">
        <v>25</v>
      </c>
      <c r="C13" s="525">
        <f t="shared" si="0"/>
        <v>13188</v>
      </c>
      <c r="D13" s="581">
        <f t="shared" si="0"/>
        <v>1493760.9099999997</v>
      </c>
      <c r="E13" s="580">
        <f t="shared" si="0"/>
        <v>59515</v>
      </c>
      <c r="F13" s="582">
        <f t="shared" si="0"/>
        <v>5</v>
      </c>
      <c r="G13" s="582">
        <f t="shared" si="0"/>
        <v>37578</v>
      </c>
      <c r="H13" s="583">
        <f t="shared" si="0"/>
        <v>18448</v>
      </c>
      <c r="I13" s="584">
        <f t="shared" si="0"/>
        <v>1524</v>
      </c>
      <c r="J13" s="584">
        <f t="shared" si="0"/>
        <v>0</v>
      </c>
      <c r="K13" s="584">
        <f t="shared" si="0"/>
        <v>0</v>
      </c>
      <c r="L13" s="585">
        <f t="shared" si="4"/>
        <v>9403</v>
      </c>
      <c r="M13" s="586">
        <f>M36+M56</f>
        <v>1149669.142</v>
      </c>
      <c r="N13" s="601">
        <f t="shared" si="5"/>
        <v>5126914.850000001</v>
      </c>
      <c r="O13" s="587">
        <f t="shared" si="1"/>
        <v>6402976.14</v>
      </c>
      <c r="P13" s="587">
        <f t="shared" si="7"/>
        <v>146039746.00679997</v>
      </c>
      <c r="Q13" s="581">
        <f>O13+P13</f>
        <v>152442722.14679995</v>
      </c>
      <c r="R13" s="588">
        <f t="shared" si="2"/>
        <v>11559.19943484986</v>
      </c>
      <c r="S13" s="604">
        <f t="shared" si="3"/>
        <v>113.26667500758262</v>
      </c>
      <c r="T13" s="579">
        <f t="shared" si="6"/>
        <v>1279</v>
      </c>
    </row>
    <row r="14" spans="1:20" ht="16.5" customHeight="1">
      <c r="A14" s="578">
        <v>8</v>
      </c>
      <c r="B14" s="579" t="s">
        <v>26</v>
      </c>
      <c r="C14" s="525">
        <f t="shared" si="0"/>
        <v>11837</v>
      </c>
      <c r="D14" s="600">
        <f t="shared" si="0"/>
        <v>863800.997</v>
      </c>
      <c r="E14" s="580">
        <f t="shared" si="0"/>
        <v>47561</v>
      </c>
      <c r="F14" s="582">
        <f t="shared" si="0"/>
        <v>6</v>
      </c>
      <c r="G14" s="582">
        <f t="shared" si="0"/>
        <v>31891</v>
      </c>
      <c r="H14" s="583">
        <f t="shared" si="0"/>
        <v>13062</v>
      </c>
      <c r="I14" s="584">
        <f t="shared" si="0"/>
        <v>1471</v>
      </c>
      <c r="J14" s="584">
        <f t="shared" si="0"/>
        <v>0</v>
      </c>
      <c r="K14" s="584">
        <f t="shared" si="0"/>
        <v>100</v>
      </c>
      <c r="L14" s="585">
        <f t="shared" si="4"/>
        <v>8421</v>
      </c>
      <c r="M14" s="586">
        <f>M37+M57</f>
        <v>485517.3570000001</v>
      </c>
      <c r="N14" s="601">
        <f t="shared" si="5"/>
        <v>2208925.1</v>
      </c>
      <c r="O14" s="587">
        <f t="shared" si="1"/>
        <v>5042790.119999999</v>
      </c>
      <c r="P14" s="587">
        <f>(D14*15.58)*6+O14</f>
        <v>85790907.31955999</v>
      </c>
      <c r="Q14" s="581">
        <f t="shared" si="8"/>
        <v>90833697.43956</v>
      </c>
      <c r="R14" s="588">
        <f t="shared" si="2"/>
        <v>7673.7093384776545</v>
      </c>
      <c r="S14" s="605">
        <f t="shared" si="3"/>
        <v>72.97465548703218</v>
      </c>
      <c r="T14" s="579">
        <f t="shared" si="6"/>
        <v>1152</v>
      </c>
    </row>
    <row r="15" spans="1:20" ht="16.5" customHeight="1">
      <c r="A15" s="578">
        <v>9</v>
      </c>
      <c r="B15" s="579" t="s">
        <v>27</v>
      </c>
      <c r="C15" s="525">
        <f t="shared" si="0"/>
        <v>8220</v>
      </c>
      <c r="D15" s="581">
        <f>D38+D58</f>
        <v>634154.5</v>
      </c>
      <c r="E15" s="580">
        <f t="shared" si="0"/>
        <v>39205</v>
      </c>
      <c r="F15" s="582">
        <f t="shared" si="0"/>
        <v>0</v>
      </c>
      <c r="G15" s="582">
        <f t="shared" si="0"/>
        <v>35216</v>
      </c>
      <c r="H15" s="583">
        <f t="shared" si="0"/>
        <v>4</v>
      </c>
      <c r="I15" s="584">
        <f t="shared" si="0"/>
        <v>2427</v>
      </c>
      <c r="J15" s="584">
        <f t="shared" si="0"/>
        <v>0</v>
      </c>
      <c r="K15" s="584">
        <f t="shared" si="0"/>
        <v>0</v>
      </c>
      <c r="L15" s="585">
        <f t="shared" si="4"/>
        <v>4710</v>
      </c>
      <c r="M15" s="586">
        <f>M38+M58</f>
        <v>1122810.63</v>
      </c>
      <c r="N15" s="601">
        <f t="shared" si="5"/>
        <v>4813396.87</v>
      </c>
      <c r="O15" s="587">
        <f>(F15*10.15+G15*15.19+H15*25.98+I15*11.17+J15*5.08+K15*1.98)*6</f>
        <v>3372867.3000000003</v>
      </c>
      <c r="P15" s="587">
        <f>(D15*15.58)*6+O15</f>
        <v>62653629.95999999</v>
      </c>
      <c r="Q15" s="581">
        <f t="shared" si="8"/>
        <v>66026497.25999999</v>
      </c>
      <c r="R15" s="588">
        <f t="shared" si="2"/>
        <v>8032.420591240875</v>
      </c>
      <c r="S15" s="604">
        <f t="shared" si="3"/>
        <v>77.14774939172749</v>
      </c>
      <c r="T15" s="579">
        <f t="shared" si="6"/>
        <v>0</v>
      </c>
    </row>
    <row r="16" spans="1:20" ht="16.5" customHeight="1">
      <c r="A16" s="578">
        <v>10</v>
      </c>
      <c r="B16" s="579" t="s">
        <v>28</v>
      </c>
      <c r="C16" s="525">
        <f t="shared" si="0"/>
        <v>4260</v>
      </c>
      <c r="D16" s="581">
        <f t="shared" si="0"/>
        <v>441108.5</v>
      </c>
      <c r="E16" s="580">
        <f t="shared" si="0"/>
        <v>19023</v>
      </c>
      <c r="F16" s="582">
        <f t="shared" si="0"/>
        <v>0</v>
      </c>
      <c r="G16" s="582">
        <f t="shared" si="0"/>
        <v>10737</v>
      </c>
      <c r="H16" s="583">
        <f t="shared" si="0"/>
        <v>6244</v>
      </c>
      <c r="I16" s="584">
        <f t="shared" si="0"/>
        <v>571</v>
      </c>
      <c r="J16" s="584">
        <f t="shared" si="0"/>
        <v>9</v>
      </c>
      <c r="K16" s="584">
        <f t="shared" si="0"/>
        <v>3</v>
      </c>
      <c r="L16" s="585">
        <f t="shared" si="4"/>
        <v>2936</v>
      </c>
      <c r="M16" s="586">
        <f t="shared" si="5"/>
        <v>215265.146</v>
      </c>
      <c r="N16" s="601">
        <f t="shared" si="5"/>
        <v>943403.47</v>
      </c>
      <c r="O16" s="587">
        <f t="shared" si="1"/>
        <v>1990463.28</v>
      </c>
      <c r="P16" s="587">
        <f>(D16*15.58)*6+O16</f>
        <v>43225285.86</v>
      </c>
      <c r="Q16" s="581">
        <f t="shared" si="8"/>
        <v>45215749.14</v>
      </c>
      <c r="R16" s="588">
        <f t="shared" si="2"/>
        <v>10614.02561971831</v>
      </c>
      <c r="S16" s="589">
        <f t="shared" si="3"/>
        <v>103.54659624413145</v>
      </c>
      <c r="T16" s="579">
        <f t="shared" si="6"/>
        <v>133</v>
      </c>
    </row>
    <row r="17" spans="1:20" ht="16.5" customHeight="1">
      <c r="A17" s="578">
        <v>11</v>
      </c>
      <c r="B17" s="579" t="s">
        <v>29</v>
      </c>
      <c r="C17" s="525">
        <f t="shared" si="0"/>
        <v>23217</v>
      </c>
      <c r="D17" s="581">
        <f t="shared" si="0"/>
        <v>2452627.908</v>
      </c>
      <c r="E17" s="580">
        <f t="shared" si="0"/>
        <v>103314</v>
      </c>
      <c r="F17" s="582">
        <f t="shared" si="0"/>
        <v>4</v>
      </c>
      <c r="G17" s="582">
        <f t="shared" si="0"/>
        <v>101411</v>
      </c>
      <c r="H17" s="583">
        <f t="shared" si="0"/>
        <v>249</v>
      </c>
      <c r="I17" s="584">
        <f t="shared" si="0"/>
        <v>2</v>
      </c>
      <c r="J17" s="584">
        <f t="shared" si="0"/>
        <v>0</v>
      </c>
      <c r="K17" s="584">
        <f t="shared" si="0"/>
        <v>0</v>
      </c>
      <c r="L17" s="585">
        <f t="shared" si="4"/>
        <v>11057</v>
      </c>
      <c r="M17" s="586">
        <f t="shared" si="5"/>
        <v>1817223.375</v>
      </c>
      <c r="N17" s="601">
        <f t="shared" si="5"/>
        <v>8675982.53</v>
      </c>
      <c r="O17" s="587">
        <f>(F17*10.15+G17*15.19+H17*25.98+I17*11.17+J17*5.08+K17*1.98)*6</f>
        <v>9281790.3</v>
      </c>
      <c r="P17" s="587">
        <f>(D17*15.58)*6+O17</f>
        <v>238553447.13984</v>
      </c>
      <c r="Q17" s="581">
        <f>O17+P17</f>
        <v>247835237.43984002</v>
      </c>
      <c r="R17" s="588">
        <f t="shared" si="2"/>
        <v>10674.731336513762</v>
      </c>
      <c r="S17" s="589">
        <f t="shared" si="3"/>
        <v>105.63931205582116</v>
      </c>
      <c r="T17" s="579">
        <f t="shared" si="6"/>
        <v>1297</v>
      </c>
    </row>
    <row r="18" spans="1:20" ht="16.5" customHeight="1">
      <c r="A18" s="578">
        <v>12</v>
      </c>
      <c r="B18" s="579" t="s">
        <v>30</v>
      </c>
      <c r="C18" s="525">
        <f t="shared" si="0"/>
        <v>12318</v>
      </c>
      <c r="D18" s="581">
        <f t="shared" si="0"/>
        <v>1114535.84</v>
      </c>
      <c r="E18" s="580">
        <f t="shared" si="0"/>
        <v>52298</v>
      </c>
      <c r="F18" s="582">
        <f t="shared" si="0"/>
        <v>0</v>
      </c>
      <c r="G18" s="582">
        <f t="shared" si="0"/>
        <v>46595</v>
      </c>
      <c r="H18" s="583">
        <f t="shared" si="0"/>
        <v>2840</v>
      </c>
      <c r="I18" s="584">
        <f t="shared" si="0"/>
        <v>0</v>
      </c>
      <c r="J18" s="584">
        <f t="shared" si="0"/>
        <v>0</v>
      </c>
      <c r="K18" s="584">
        <f t="shared" si="0"/>
        <v>0</v>
      </c>
      <c r="L18" s="585">
        <f t="shared" si="4"/>
        <v>7878</v>
      </c>
      <c r="M18" s="586">
        <f t="shared" si="5"/>
        <v>710830.54</v>
      </c>
      <c r="N18" s="601">
        <f t="shared" si="5"/>
        <v>3017353.43</v>
      </c>
      <c r="O18" s="587">
        <f t="shared" si="1"/>
        <v>4689367.499999999</v>
      </c>
      <c r="P18" s="587">
        <f t="shared" si="7"/>
        <v>108876177.82320002</v>
      </c>
      <c r="Q18" s="581">
        <f>O18+P18</f>
        <v>113565545.32320002</v>
      </c>
      <c r="R18" s="588">
        <f t="shared" si="2"/>
        <v>9219.47924364345</v>
      </c>
      <c r="S18" s="604">
        <f t="shared" si="3"/>
        <v>90.48025978243221</v>
      </c>
      <c r="T18" s="579">
        <f t="shared" si="6"/>
        <v>676</v>
      </c>
    </row>
    <row r="19" spans="1:20" ht="16.5" customHeight="1">
      <c r="A19" s="578">
        <v>13</v>
      </c>
      <c r="B19" s="579" t="s">
        <v>31</v>
      </c>
      <c r="C19" s="525">
        <f t="shared" si="0"/>
        <v>24264</v>
      </c>
      <c r="D19" s="581">
        <f t="shared" si="0"/>
        <v>2609764.9799999995</v>
      </c>
      <c r="E19" s="580">
        <f t="shared" si="0"/>
        <v>119985</v>
      </c>
      <c r="F19" s="582">
        <f t="shared" si="0"/>
        <v>609</v>
      </c>
      <c r="G19" s="582">
        <f t="shared" si="0"/>
        <v>111901</v>
      </c>
      <c r="H19" s="583">
        <f t="shared" si="0"/>
        <v>3668</v>
      </c>
      <c r="I19" s="584">
        <f t="shared" si="0"/>
        <v>26</v>
      </c>
      <c r="J19" s="584">
        <f t="shared" si="0"/>
        <v>0</v>
      </c>
      <c r="K19" s="584">
        <f t="shared" si="0"/>
        <v>0</v>
      </c>
      <c r="L19" s="585">
        <f t="shared" si="4"/>
        <v>13327</v>
      </c>
      <c r="M19" s="601">
        <f t="shared" si="5"/>
        <v>1750670.737</v>
      </c>
      <c r="N19" s="601">
        <f>N42+N62</f>
        <v>7421958.81</v>
      </c>
      <c r="O19" s="587">
        <f t="shared" si="1"/>
        <v>10809255.6</v>
      </c>
      <c r="P19" s="587">
        <f>(D19*15.58)*6+O19</f>
        <v>254770085.93039998</v>
      </c>
      <c r="Q19" s="581">
        <f>O19+P19</f>
        <v>265579341.53039998</v>
      </c>
      <c r="R19" s="588">
        <f t="shared" si="2"/>
        <v>10945.406426409494</v>
      </c>
      <c r="S19" s="589">
        <f t="shared" si="3"/>
        <v>107.5570796241345</v>
      </c>
      <c r="T19" s="579">
        <f t="shared" si="6"/>
        <v>258</v>
      </c>
    </row>
    <row r="20" spans="1:20" ht="16.5" customHeight="1">
      <c r="A20" s="578">
        <v>14</v>
      </c>
      <c r="B20" s="579" t="s">
        <v>32</v>
      </c>
      <c r="C20" s="525">
        <f t="shared" si="0"/>
        <v>4826</v>
      </c>
      <c r="D20" s="581">
        <f t="shared" si="0"/>
        <v>542044.9</v>
      </c>
      <c r="E20" s="580">
        <f t="shared" si="0"/>
        <v>21961</v>
      </c>
      <c r="F20" s="582">
        <f t="shared" si="0"/>
        <v>0</v>
      </c>
      <c r="G20" s="582">
        <f t="shared" si="0"/>
        <v>21342</v>
      </c>
      <c r="H20" s="583">
        <f t="shared" si="0"/>
        <v>244</v>
      </c>
      <c r="I20" s="584">
        <f t="shared" si="0"/>
        <v>0</v>
      </c>
      <c r="J20" s="584">
        <f t="shared" si="0"/>
        <v>0</v>
      </c>
      <c r="K20" s="584">
        <f t="shared" si="0"/>
        <v>0</v>
      </c>
      <c r="L20" s="585">
        <f t="shared" si="4"/>
        <v>4590</v>
      </c>
      <c r="M20" s="586">
        <f t="shared" si="5"/>
        <v>277848.03900000005</v>
      </c>
      <c r="N20" s="601">
        <f t="shared" si="5"/>
        <v>1330711.85</v>
      </c>
      <c r="O20" s="587">
        <f t="shared" si="1"/>
        <v>1983144.5999999999</v>
      </c>
      <c r="P20" s="587">
        <f t="shared" si="7"/>
        <v>52653501.852000006</v>
      </c>
      <c r="Q20" s="581">
        <f>O20+P20</f>
        <v>54636646.45200001</v>
      </c>
      <c r="R20" s="588">
        <f t="shared" si="2"/>
        <v>11321.310910070453</v>
      </c>
      <c r="S20" s="604">
        <f t="shared" si="3"/>
        <v>112.31763365105678</v>
      </c>
      <c r="T20" s="579">
        <f t="shared" si="6"/>
        <v>141</v>
      </c>
    </row>
    <row r="21" spans="1:20" ht="16.5" customHeight="1">
      <c r="A21" s="578">
        <v>15</v>
      </c>
      <c r="B21" s="579" t="s">
        <v>33</v>
      </c>
      <c r="C21" s="525">
        <f t="shared" si="0"/>
        <v>2389</v>
      </c>
      <c r="D21" s="600">
        <f t="shared" si="0"/>
        <v>222623.06699999998</v>
      </c>
      <c r="E21" s="580">
        <f t="shared" si="0"/>
        <v>10623</v>
      </c>
      <c r="F21" s="582">
        <f t="shared" si="0"/>
        <v>15</v>
      </c>
      <c r="G21" s="582">
        <f t="shared" si="0"/>
        <v>9076</v>
      </c>
      <c r="H21" s="583">
        <f t="shared" si="0"/>
        <v>744</v>
      </c>
      <c r="I21" s="584">
        <f t="shared" si="0"/>
        <v>213</v>
      </c>
      <c r="J21" s="584">
        <f t="shared" si="0"/>
        <v>0</v>
      </c>
      <c r="K21" s="584">
        <f t="shared" si="0"/>
        <v>47</v>
      </c>
      <c r="L21" s="585">
        <f t="shared" si="4"/>
        <v>2049</v>
      </c>
      <c r="M21" s="586">
        <f t="shared" si="5"/>
        <v>97006.823</v>
      </c>
      <c r="N21" s="601">
        <f t="shared" si="5"/>
        <v>678113.8499999999</v>
      </c>
      <c r="O21" s="587">
        <f>(F21*10.15+G21*15.19+H21*25.98+I21*11.17+J21*5.08+K21*1.98)*6</f>
        <v>958908.48</v>
      </c>
      <c r="P21" s="587">
        <f t="shared" si="7"/>
        <v>21769712.78316</v>
      </c>
      <c r="Q21" s="581">
        <f>O21+P21</f>
        <v>22728621.26316</v>
      </c>
      <c r="R21" s="588">
        <f t="shared" si="2"/>
        <v>9513.8640699707</v>
      </c>
      <c r="S21" s="604">
        <f t="shared" si="3"/>
        <v>93.18671703641691</v>
      </c>
      <c r="T21" s="579">
        <f t="shared" si="6"/>
        <v>85</v>
      </c>
    </row>
    <row r="22" spans="1:20" s="492" customFormat="1" ht="16.5" customHeight="1">
      <c r="A22" s="485"/>
      <c r="B22" s="487" t="s">
        <v>34</v>
      </c>
      <c r="C22" s="488">
        <f>SUM(C7:C21)</f>
        <v>284460</v>
      </c>
      <c r="D22" s="489">
        <f aca="true" t="shared" si="9" ref="D22:Q22">SUM(D7:D21)</f>
        <v>25690770.548</v>
      </c>
      <c r="E22" s="488">
        <f t="shared" si="9"/>
        <v>1141178</v>
      </c>
      <c r="F22" s="488">
        <f t="shared" si="9"/>
        <v>895</v>
      </c>
      <c r="G22" s="488">
        <f t="shared" si="9"/>
        <v>975394</v>
      </c>
      <c r="H22" s="488">
        <f t="shared" si="9"/>
        <v>120197</v>
      </c>
      <c r="I22" s="488">
        <f t="shared" si="9"/>
        <v>8957</v>
      </c>
      <c r="J22" s="488">
        <f t="shared" si="9"/>
        <v>10</v>
      </c>
      <c r="K22" s="488">
        <f t="shared" si="9"/>
        <v>165</v>
      </c>
      <c r="L22" s="488">
        <f>SUM(L7:L21)</f>
        <v>148636</v>
      </c>
      <c r="M22" s="490">
        <f>SUM(M7:M21)</f>
        <v>21733876.438</v>
      </c>
      <c r="N22" s="489">
        <f>SUM(N7:N21)</f>
        <v>95154867.38000001</v>
      </c>
      <c r="O22" s="570">
        <f t="shared" si="9"/>
        <v>108290786.15999998</v>
      </c>
      <c r="P22" s="570">
        <f t="shared" si="9"/>
        <v>2498580422.911441</v>
      </c>
      <c r="Q22" s="570">
        <f t="shared" si="9"/>
        <v>2606871209.07144</v>
      </c>
      <c r="R22" s="489">
        <f t="shared" si="2"/>
        <v>9164.28042280616</v>
      </c>
      <c r="S22" s="489">
        <f t="shared" si="3"/>
        <v>90.31417615130422</v>
      </c>
      <c r="T22" s="485">
        <f>SUM(T7:T21)</f>
        <v>68491</v>
      </c>
    </row>
    <row r="23" spans="1:20" s="492" customFormat="1" ht="16.5" customHeight="1">
      <c r="A23" s="493"/>
      <c r="B23" s="494"/>
      <c r="C23" s="495"/>
      <c r="D23" s="496"/>
      <c r="E23" s="495"/>
      <c r="F23" s="495"/>
      <c r="G23" s="495"/>
      <c r="H23" s="495"/>
      <c r="I23" s="495"/>
      <c r="J23" s="495"/>
      <c r="K23" s="495"/>
      <c r="L23" s="495"/>
      <c r="M23" s="495"/>
      <c r="N23" s="497"/>
      <c r="O23" s="496"/>
      <c r="P23" s="498"/>
      <c r="Q23" s="498"/>
      <c r="R23" s="498"/>
      <c r="S23" s="496"/>
      <c r="T23" s="493"/>
    </row>
    <row r="24" spans="1:22" s="492" customFormat="1" ht="16.5" customHeight="1">
      <c r="A24" s="493"/>
      <c r="B24" s="494"/>
      <c r="C24" s="495"/>
      <c r="D24" s="496"/>
      <c r="E24" s="495"/>
      <c r="F24" s="495"/>
      <c r="G24" s="495"/>
      <c r="H24" s="495"/>
      <c r="I24" s="495"/>
      <c r="J24" s="495"/>
      <c r="K24" s="495"/>
      <c r="L24" s="495"/>
      <c r="M24" s="495"/>
      <c r="N24" s="497"/>
      <c r="O24" s="496"/>
      <c r="P24" s="498"/>
      <c r="Q24" s="498"/>
      <c r="R24" s="498"/>
      <c r="S24" s="496"/>
      <c r="T24" s="493"/>
      <c r="V24" s="499"/>
    </row>
    <row r="25" spans="1:20" ht="16.5" customHeight="1">
      <c r="A25" s="500"/>
      <c r="B25" s="500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</row>
    <row r="26" spans="2:21" ht="18.75">
      <c r="B26" s="502" t="s">
        <v>43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4"/>
    </row>
    <row r="27" spans="1:20" ht="27.75" customHeight="1">
      <c r="A27" s="704" t="s">
        <v>1</v>
      </c>
      <c r="B27" s="699" t="s">
        <v>2</v>
      </c>
      <c r="C27" s="700" t="s">
        <v>3</v>
      </c>
      <c r="D27" s="705" t="s">
        <v>4</v>
      </c>
      <c r="E27" s="481"/>
      <c r="F27" s="699" t="s">
        <v>5</v>
      </c>
      <c r="G27" s="699"/>
      <c r="H27" s="699"/>
      <c r="I27" s="660" t="s">
        <v>6</v>
      </c>
      <c r="J27" s="660" t="s">
        <v>7</v>
      </c>
      <c r="K27" s="660" t="s">
        <v>8</v>
      </c>
      <c r="L27" s="649"/>
      <c r="M27" s="650"/>
      <c r="N27" s="651"/>
      <c r="O27" s="698" t="s">
        <v>35</v>
      </c>
      <c r="P27" s="698"/>
      <c r="Q27" s="699" t="s">
        <v>10</v>
      </c>
      <c r="R27" s="700" t="s">
        <v>38</v>
      </c>
      <c r="S27" s="699" t="s">
        <v>11</v>
      </c>
      <c r="T27" s="702" t="s">
        <v>81</v>
      </c>
    </row>
    <row r="28" spans="1:20" ht="24">
      <c r="A28" s="704"/>
      <c r="B28" s="699"/>
      <c r="C28" s="701"/>
      <c r="D28" s="705"/>
      <c r="E28" s="481" t="s">
        <v>36</v>
      </c>
      <c r="F28" s="481" t="s">
        <v>12</v>
      </c>
      <c r="G28" s="481" t="s">
        <v>13</v>
      </c>
      <c r="H28" s="481" t="s">
        <v>14</v>
      </c>
      <c r="I28" s="660"/>
      <c r="J28" s="660"/>
      <c r="K28" s="660"/>
      <c r="L28" s="73" t="s">
        <v>15</v>
      </c>
      <c r="M28" s="74" t="s">
        <v>16</v>
      </c>
      <c r="N28" s="74" t="s">
        <v>37</v>
      </c>
      <c r="O28" s="481" t="s">
        <v>17</v>
      </c>
      <c r="P28" s="481" t="s">
        <v>18</v>
      </c>
      <c r="Q28" s="699"/>
      <c r="R28" s="701"/>
      <c r="S28" s="699"/>
      <c r="T28" s="703"/>
    </row>
    <row r="29" spans="1:20" s="508" customFormat="1" ht="14.25">
      <c r="A29" s="505">
        <v>1</v>
      </c>
      <c r="B29" s="505">
        <v>2</v>
      </c>
      <c r="C29" s="505">
        <v>3</v>
      </c>
      <c r="D29" s="506">
        <v>4</v>
      </c>
      <c r="E29" s="506">
        <v>5</v>
      </c>
      <c r="F29" s="506">
        <v>6</v>
      </c>
      <c r="G29" s="506">
        <v>7</v>
      </c>
      <c r="H29" s="506">
        <v>8</v>
      </c>
      <c r="I29" s="506">
        <v>9</v>
      </c>
      <c r="J29" s="506">
        <v>10</v>
      </c>
      <c r="K29" s="506">
        <v>11</v>
      </c>
      <c r="L29" s="506">
        <v>12</v>
      </c>
      <c r="M29" s="506">
        <v>13</v>
      </c>
      <c r="N29" s="507"/>
      <c r="O29" s="505">
        <v>14</v>
      </c>
      <c r="P29" s="505">
        <v>15</v>
      </c>
      <c r="Q29" s="505">
        <v>16</v>
      </c>
      <c r="R29" s="505">
        <v>17</v>
      </c>
      <c r="S29" s="505">
        <v>18</v>
      </c>
      <c r="T29" s="304">
        <v>19</v>
      </c>
    </row>
    <row r="30" spans="1:21" s="492" customFormat="1" ht="15">
      <c r="A30" s="509">
        <v>1</v>
      </c>
      <c r="B30" s="510" t="s">
        <v>19</v>
      </c>
      <c r="C30" s="511">
        <v>50465</v>
      </c>
      <c r="D30" s="512">
        <v>2569946.04</v>
      </c>
      <c r="E30" s="511">
        <v>110368</v>
      </c>
      <c r="F30" s="513">
        <v>245</v>
      </c>
      <c r="G30" s="513">
        <v>92952</v>
      </c>
      <c r="H30" s="514">
        <v>17416</v>
      </c>
      <c r="I30" s="515"/>
      <c r="J30" s="515"/>
      <c r="K30" s="515"/>
      <c r="L30" s="516"/>
      <c r="M30" s="517" t="s">
        <v>92</v>
      </c>
      <c r="N30" s="518">
        <v>8080423.67</v>
      </c>
      <c r="O30" s="519">
        <f>(F30*10.15+G30*15.19+H30*25.98+I30*11.17+J30*5.08+K30*1.98)*6</f>
        <v>11201371.86</v>
      </c>
      <c r="P30" s="520">
        <f>(D30*15.58)*6+O30</f>
        <v>251439927.6792</v>
      </c>
      <c r="Q30" s="512">
        <f aca="true" t="shared" si="10" ref="Q30:Q44">O30+P30</f>
        <v>262641299.5392</v>
      </c>
      <c r="R30" s="521">
        <f aca="true" t="shared" si="11" ref="R30:R45">Q30/C30</f>
        <v>5204.424839774101</v>
      </c>
      <c r="S30" s="522">
        <f aca="true" t="shared" si="12" ref="S30:S45">D30/C30</f>
        <v>50.9253153670861</v>
      </c>
      <c r="T30" s="579">
        <v>45384</v>
      </c>
      <c r="U30" s="558"/>
    </row>
    <row r="31" spans="1:21" ht="15">
      <c r="A31" s="578">
        <v>2</v>
      </c>
      <c r="B31" s="579" t="s">
        <v>20</v>
      </c>
      <c r="C31" s="580">
        <v>5430</v>
      </c>
      <c r="D31" s="581">
        <v>259205.72</v>
      </c>
      <c r="E31" s="580">
        <v>14528</v>
      </c>
      <c r="F31" s="582">
        <v>1</v>
      </c>
      <c r="G31" s="582">
        <v>11519</v>
      </c>
      <c r="H31" s="583">
        <v>429</v>
      </c>
      <c r="I31" s="583"/>
      <c r="J31" s="583"/>
      <c r="K31" s="583"/>
      <c r="L31" s="606"/>
      <c r="M31" s="607">
        <v>152999.04</v>
      </c>
      <c r="N31" s="608">
        <v>652269.8</v>
      </c>
      <c r="O31" s="609">
        <f aca="true" t="shared" si="13" ref="O31:O44">(F31*10.15+G31*15.19+H31*25.98+I31*11.17+J31*5.08+K31*1.98)*6</f>
        <v>1116775.08</v>
      </c>
      <c r="P31" s="609">
        <v>14063731.709999999</v>
      </c>
      <c r="Q31" s="600">
        <f t="shared" si="10"/>
        <v>15180506.79</v>
      </c>
      <c r="R31" s="588">
        <f t="shared" si="11"/>
        <v>2795.67344198895</v>
      </c>
      <c r="S31" s="589">
        <f t="shared" si="12"/>
        <v>47.73586003683241</v>
      </c>
      <c r="T31" s="579">
        <v>3185</v>
      </c>
      <c r="U31" s="558"/>
    </row>
    <row r="32" spans="1:21" ht="15">
      <c r="A32" s="578">
        <v>3</v>
      </c>
      <c r="B32" s="579" t="s">
        <v>21</v>
      </c>
      <c r="C32" s="584">
        <v>5130</v>
      </c>
      <c r="D32" s="611">
        <v>408851.62</v>
      </c>
      <c r="E32" s="580">
        <v>26026</v>
      </c>
      <c r="F32" s="582">
        <v>0</v>
      </c>
      <c r="G32" s="583">
        <v>20457</v>
      </c>
      <c r="H32" s="583">
        <v>920</v>
      </c>
      <c r="I32" s="583">
        <v>269</v>
      </c>
      <c r="J32" s="583">
        <v>1</v>
      </c>
      <c r="K32" s="583"/>
      <c r="L32" s="606"/>
      <c r="M32" s="607" t="s">
        <v>90</v>
      </c>
      <c r="N32" s="608">
        <v>1200589.19</v>
      </c>
      <c r="O32" s="609">
        <f>(F32*10.15+G32*15.19+H32*25.98+I32*11.17+J32*5.08+K32*1.98)*6</f>
        <v>2025919.44</v>
      </c>
      <c r="P32" s="587">
        <f aca="true" t="shared" si="14" ref="P32:P41">(D32*15.58)*6+O32</f>
        <v>40245368.8776</v>
      </c>
      <c r="Q32" s="581">
        <f t="shared" si="10"/>
        <v>42271288.3176</v>
      </c>
      <c r="R32" s="588">
        <f t="shared" si="11"/>
        <v>8240.017215906431</v>
      </c>
      <c r="S32" s="589">
        <f t="shared" si="12"/>
        <v>79.69817153996101</v>
      </c>
      <c r="T32" s="579">
        <v>247</v>
      </c>
      <c r="U32" s="558"/>
    </row>
    <row r="33" spans="1:21" ht="15">
      <c r="A33" s="578">
        <v>4</v>
      </c>
      <c r="B33" s="579" t="s">
        <v>22</v>
      </c>
      <c r="C33" s="580">
        <v>10368</v>
      </c>
      <c r="D33" s="581">
        <v>724496.2899999999</v>
      </c>
      <c r="E33" s="580">
        <v>45554</v>
      </c>
      <c r="F33" s="582"/>
      <c r="G33" s="582">
        <v>39951</v>
      </c>
      <c r="H33" s="583">
        <v>2503</v>
      </c>
      <c r="I33" s="583">
        <v>646</v>
      </c>
      <c r="J33" s="583"/>
      <c r="K33" s="612"/>
      <c r="L33" s="606"/>
      <c r="M33" s="607">
        <v>742576.3219999999</v>
      </c>
      <c r="N33" s="608">
        <v>3065139.7200000007</v>
      </c>
      <c r="O33" s="609">
        <f>(F33*10.15+G33*15.19+H33*25.98+I33*11.17+J33*5.08+K33*1.98)*6</f>
        <v>4074596.6999999993</v>
      </c>
      <c r="P33" s="587">
        <f t="shared" si="14"/>
        <v>71800509.88919999</v>
      </c>
      <c r="Q33" s="581">
        <f t="shared" si="10"/>
        <v>75875106.58919999</v>
      </c>
      <c r="R33" s="588">
        <f t="shared" si="11"/>
        <v>7318.200867013888</v>
      </c>
      <c r="S33" s="589">
        <f t="shared" si="12"/>
        <v>69.87811439043209</v>
      </c>
      <c r="T33" s="579">
        <v>1027</v>
      </c>
      <c r="U33" s="558"/>
    </row>
    <row r="34" spans="1:21" ht="15">
      <c r="A34" s="578">
        <v>5</v>
      </c>
      <c r="B34" s="579" t="s">
        <v>23</v>
      </c>
      <c r="C34" s="580">
        <v>15004</v>
      </c>
      <c r="D34" s="581">
        <v>972357.8099999999</v>
      </c>
      <c r="E34" s="580">
        <v>61520</v>
      </c>
      <c r="F34" s="582"/>
      <c r="G34" s="582">
        <v>56060</v>
      </c>
      <c r="H34" s="583">
        <v>663</v>
      </c>
      <c r="I34" s="578"/>
      <c r="J34" s="578"/>
      <c r="K34" s="578"/>
      <c r="L34" s="606"/>
      <c r="M34" s="613">
        <v>786412.537</v>
      </c>
      <c r="N34" s="614">
        <v>3362463.0900000003</v>
      </c>
      <c r="O34" s="609">
        <f>(F34*10.15+G34*15.19+H34*25.98+I34*11.17+J34*5.08+K34*1.98)*6</f>
        <v>5212656.84</v>
      </c>
      <c r="P34" s="609">
        <f t="shared" si="14"/>
        <v>96108664.9188</v>
      </c>
      <c r="Q34" s="600">
        <f t="shared" si="10"/>
        <v>101321321.7588</v>
      </c>
      <c r="R34" s="615">
        <f t="shared" si="11"/>
        <v>6752.9539961876835</v>
      </c>
      <c r="S34" s="589">
        <f t="shared" si="12"/>
        <v>64.8065722474007</v>
      </c>
      <c r="T34" s="579">
        <v>1767</v>
      </c>
      <c r="U34" s="558"/>
    </row>
    <row r="35" spans="1:21" ht="15">
      <c r="A35" s="578">
        <v>6</v>
      </c>
      <c r="B35" s="579" t="s">
        <v>24</v>
      </c>
      <c r="C35" s="580">
        <v>9279</v>
      </c>
      <c r="D35" s="581">
        <v>691104.43</v>
      </c>
      <c r="E35" s="580">
        <v>46354</v>
      </c>
      <c r="F35" s="612">
        <v>4</v>
      </c>
      <c r="G35" s="582">
        <v>40540</v>
      </c>
      <c r="H35" s="583"/>
      <c r="I35" s="583"/>
      <c r="J35" s="583"/>
      <c r="K35" s="583"/>
      <c r="L35" s="606"/>
      <c r="M35" s="616" t="s">
        <v>95</v>
      </c>
      <c r="N35" s="617" t="s">
        <v>96</v>
      </c>
      <c r="O35" s="609">
        <f t="shared" si="13"/>
        <v>3695059.1999999997</v>
      </c>
      <c r="P35" s="609">
        <f t="shared" si="14"/>
        <v>68299501.3164</v>
      </c>
      <c r="Q35" s="600">
        <f t="shared" si="10"/>
        <v>71994560.51640001</v>
      </c>
      <c r="R35" s="615">
        <f t="shared" si="11"/>
        <v>7758.870623601682</v>
      </c>
      <c r="S35" s="604">
        <f t="shared" si="12"/>
        <v>74.48048604375472</v>
      </c>
      <c r="T35" s="579"/>
      <c r="U35" s="558"/>
    </row>
    <row r="36" spans="1:21" ht="15">
      <c r="A36" s="578">
        <v>7</v>
      </c>
      <c r="B36" s="579" t="s">
        <v>25</v>
      </c>
      <c r="C36" s="580">
        <v>3785</v>
      </c>
      <c r="D36" s="618">
        <v>271090.69</v>
      </c>
      <c r="E36" s="582">
        <v>15990</v>
      </c>
      <c r="F36" s="583">
        <v>2</v>
      </c>
      <c r="G36" s="583">
        <v>10127</v>
      </c>
      <c r="H36" s="583">
        <v>2828</v>
      </c>
      <c r="I36" s="583">
        <v>243</v>
      </c>
      <c r="J36" s="583"/>
      <c r="K36" s="583"/>
      <c r="L36" s="619"/>
      <c r="M36" s="607">
        <v>226044.533</v>
      </c>
      <c r="N36" s="608">
        <v>951869.15</v>
      </c>
      <c r="O36" s="609">
        <f t="shared" si="13"/>
        <v>1380211.08</v>
      </c>
      <c r="P36" s="609">
        <f t="shared" si="14"/>
        <v>26721768.7812</v>
      </c>
      <c r="Q36" s="600">
        <f t="shared" si="10"/>
        <v>28101979.861199997</v>
      </c>
      <c r="R36" s="615">
        <f t="shared" si="11"/>
        <v>7424.565353025098</v>
      </c>
      <c r="S36" s="604">
        <f t="shared" si="12"/>
        <v>71.62237516512549</v>
      </c>
      <c r="T36" s="579">
        <v>871</v>
      </c>
      <c r="U36" s="558"/>
    </row>
    <row r="37" spans="1:21" ht="15">
      <c r="A37" s="578">
        <v>8</v>
      </c>
      <c r="B37" s="579" t="s">
        <v>26</v>
      </c>
      <c r="C37" s="580">
        <v>3416</v>
      </c>
      <c r="D37" s="581">
        <v>167471.81</v>
      </c>
      <c r="E37" s="580">
        <v>11458</v>
      </c>
      <c r="F37" s="582">
        <v>0</v>
      </c>
      <c r="G37" s="582">
        <v>8152</v>
      </c>
      <c r="H37" s="583">
        <v>1842</v>
      </c>
      <c r="I37" s="583">
        <v>241</v>
      </c>
      <c r="J37" s="583">
        <v>0</v>
      </c>
      <c r="K37" s="583">
        <v>7</v>
      </c>
      <c r="L37" s="606"/>
      <c r="M37" s="607">
        <v>143135.042</v>
      </c>
      <c r="N37" s="608">
        <v>607491.1700000002</v>
      </c>
      <c r="O37" s="609">
        <f t="shared" si="13"/>
        <v>1046339.2199999997</v>
      </c>
      <c r="P37" s="609">
        <f t="shared" si="14"/>
        <v>16701604.018800002</v>
      </c>
      <c r="Q37" s="600">
        <f t="shared" si="10"/>
        <v>17747943.2388</v>
      </c>
      <c r="R37" s="620">
        <f t="shared" si="11"/>
        <v>5195.53373501171</v>
      </c>
      <c r="S37" s="605">
        <f t="shared" si="12"/>
        <v>49.02570550351288</v>
      </c>
      <c r="T37" s="579">
        <v>585</v>
      </c>
      <c r="U37" s="558"/>
    </row>
    <row r="38" spans="1:21" ht="15">
      <c r="A38" s="578">
        <v>9</v>
      </c>
      <c r="B38" s="579" t="s">
        <v>27</v>
      </c>
      <c r="C38" s="580">
        <v>3510</v>
      </c>
      <c r="D38" s="581">
        <v>202087</v>
      </c>
      <c r="E38" s="580">
        <v>15933</v>
      </c>
      <c r="F38" s="582">
        <v>0</v>
      </c>
      <c r="G38" s="582">
        <v>11989</v>
      </c>
      <c r="H38" s="584">
        <v>0</v>
      </c>
      <c r="I38" s="584">
        <v>658</v>
      </c>
      <c r="J38" s="584"/>
      <c r="K38" s="584"/>
      <c r="L38" s="606"/>
      <c r="M38" s="607">
        <v>178989.08200000008</v>
      </c>
      <c r="N38" s="608">
        <v>747869.15</v>
      </c>
      <c r="O38" s="609">
        <f>(F38*10.15+G38*15.19+H38*25.98+I38*11.17+J38*5.08+K38*1.98)*6</f>
        <v>1136776.6199999999</v>
      </c>
      <c r="P38" s="609">
        <f t="shared" si="14"/>
        <v>20027869.38</v>
      </c>
      <c r="Q38" s="600">
        <f t="shared" si="10"/>
        <v>21164646</v>
      </c>
      <c r="R38" s="621">
        <f t="shared" si="11"/>
        <v>6029.813675213675</v>
      </c>
      <c r="S38" s="604">
        <f t="shared" si="12"/>
        <v>57.574643874643876</v>
      </c>
      <c r="T38" s="579"/>
      <c r="U38" s="558"/>
    </row>
    <row r="39" spans="1:21" ht="15">
      <c r="A39" s="578">
        <v>10</v>
      </c>
      <c r="B39" s="579" t="s">
        <v>28</v>
      </c>
      <c r="C39" s="580">
        <v>1324</v>
      </c>
      <c r="D39" s="581">
        <v>98597.5</v>
      </c>
      <c r="E39" s="580">
        <v>5703</v>
      </c>
      <c r="F39" s="582">
        <v>0</v>
      </c>
      <c r="G39" s="582">
        <v>3118</v>
      </c>
      <c r="H39" s="583">
        <v>752</v>
      </c>
      <c r="I39" s="583">
        <v>116</v>
      </c>
      <c r="J39" s="583"/>
      <c r="K39" s="583"/>
      <c r="L39" s="606"/>
      <c r="M39" s="607">
        <v>24212.684</v>
      </c>
      <c r="N39" s="608">
        <v>116584.61</v>
      </c>
      <c r="O39" s="609">
        <f>(F39*10.15+G39*15.19+H39*25.98+I39*11.17+J39*5.08+K39*1.98)*6</f>
        <v>409170.60000000003</v>
      </c>
      <c r="P39" s="609">
        <f>(D39*15.58)*6+O39</f>
        <v>9626064.9</v>
      </c>
      <c r="Q39" s="600">
        <f t="shared" si="10"/>
        <v>10035235.5</v>
      </c>
      <c r="R39" s="620">
        <f t="shared" si="11"/>
        <v>7579.483006042296</v>
      </c>
      <c r="S39" s="605">
        <f t="shared" si="12"/>
        <v>74.46941087613293</v>
      </c>
      <c r="T39" s="579">
        <v>66</v>
      </c>
      <c r="U39" s="558"/>
    </row>
    <row r="40" spans="1:21" ht="15">
      <c r="A40" s="578">
        <v>11</v>
      </c>
      <c r="B40" s="579" t="s">
        <v>29</v>
      </c>
      <c r="C40" s="580">
        <v>12160</v>
      </c>
      <c r="D40" s="611">
        <v>918696.74</v>
      </c>
      <c r="E40" s="580">
        <v>51462</v>
      </c>
      <c r="F40" s="582">
        <v>0</v>
      </c>
      <c r="G40" s="582">
        <v>49907</v>
      </c>
      <c r="H40" s="583">
        <v>76</v>
      </c>
      <c r="I40" s="583"/>
      <c r="J40" s="583"/>
      <c r="K40" s="583"/>
      <c r="L40" s="606"/>
      <c r="M40" s="607">
        <v>718205.892</v>
      </c>
      <c r="N40" s="608">
        <v>3066555.6399999997</v>
      </c>
      <c r="O40" s="609">
        <f>(F40*10.15+G40*15.19+H40*25.98+I40*11.17+J40*5.08+K40*1.98)*6</f>
        <v>4560370.859999999</v>
      </c>
      <c r="P40" s="587">
        <f t="shared" si="14"/>
        <v>90440142.1152</v>
      </c>
      <c r="Q40" s="581">
        <f t="shared" si="10"/>
        <v>95000512.9752</v>
      </c>
      <c r="R40" s="588">
        <f t="shared" si="11"/>
        <v>7812.5421854605265</v>
      </c>
      <c r="S40" s="589">
        <f t="shared" si="12"/>
        <v>75.55071875</v>
      </c>
      <c r="T40" s="579">
        <v>651</v>
      </c>
      <c r="U40" s="558"/>
    </row>
    <row r="41" spans="1:21" ht="15">
      <c r="A41" s="578">
        <v>12</v>
      </c>
      <c r="B41" s="579" t="s">
        <v>30</v>
      </c>
      <c r="C41" s="584">
        <v>4440</v>
      </c>
      <c r="D41" s="611">
        <v>302977.38</v>
      </c>
      <c r="E41" s="580">
        <v>19548</v>
      </c>
      <c r="F41" s="582"/>
      <c r="G41" s="583">
        <v>16479</v>
      </c>
      <c r="H41" s="583">
        <v>355</v>
      </c>
      <c r="I41" s="583"/>
      <c r="J41" s="583"/>
      <c r="K41" s="583"/>
      <c r="L41" s="606"/>
      <c r="M41" s="607">
        <v>199142.418</v>
      </c>
      <c r="N41" s="608">
        <v>845470.1699999999</v>
      </c>
      <c r="O41" s="609">
        <f>(F41*10.15+G41*15.19+H41*25.98+I41*11.17+J41*5.08+K41*1.98)*6</f>
        <v>1557233.46</v>
      </c>
      <c r="P41" s="587">
        <f t="shared" si="14"/>
        <v>29879558.9424</v>
      </c>
      <c r="Q41" s="581">
        <f t="shared" si="10"/>
        <v>31436792.402400002</v>
      </c>
      <c r="R41" s="615">
        <f t="shared" si="11"/>
        <v>7080.358649189189</v>
      </c>
      <c r="S41" s="604">
        <f t="shared" si="12"/>
        <v>68.23814864864865</v>
      </c>
      <c r="T41" s="579">
        <v>352</v>
      </c>
      <c r="U41" s="558"/>
    </row>
    <row r="42" spans="1:21" ht="15">
      <c r="A42" s="578">
        <v>13</v>
      </c>
      <c r="B42" s="579" t="s">
        <v>31</v>
      </c>
      <c r="C42" s="584">
        <v>10937</v>
      </c>
      <c r="D42" s="622">
        <v>886768.3699999999</v>
      </c>
      <c r="E42" s="580">
        <v>52331</v>
      </c>
      <c r="F42" s="582">
        <v>242</v>
      </c>
      <c r="G42" s="583">
        <v>47783</v>
      </c>
      <c r="H42" s="583">
        <v>827</v>
      </c>
      <c r="I42" s="583">
        <v>3</v>
      </c>
      <c r="J42" s="583"/>
      <c r="K42" s="583"/>
      <c r="L42" s="606"/>
      <c r="M42" s="623">
        <v>721681.514</v>
      </c>
      <c r="N42" s="624">
        <v>3044127.34</v>
      </c>
      <c r="O42" s="609">
        <f t="shared" si="13"/>
        <v>4498794.24</v>
      </c>
      <c r="P42" s="609">
        <f>(D42*15.58)*6+O42</f>
        <v>87393901.46759999</v>
      </c>
      <c r="Q42" s="600">
        <f>O42+P42</f>
        <v>91892695.70759998</v>
      </c>
      <c r="R42" s="625">
        <f t="shared" si="11"/>
        <v>8402.00198478559</v>
      </c>
      <c r="S42" s="626">
        <f t="shared" si="12"/>
        <v>81.07967175642314</v>
      </c>
      <c r="T42" s="579">
        <v>184</v>
      </c>
      <c r="U42" s="558"/>
    </row>
    <row r="43" spans="1:21" ht="15">
      <c r="A43" s="578">
        <v>14</v>
      </c>
      <c r="B43" s="579" t="s">
        <v>32</v>
      </c>
      <c r="C43" s="584">
        <v>236</v>
      </c>
      <c r="D43" s="611">
        <v>20267.23</v>
      </c>
      <c r="E43" s="580">
        <v>873</v>
      </c>
      <c r="F43" s="582"/>
      <c r="G43" s="583">
        <v>800</v>
      </c>
      <c r="H43" s="583">
        <v>6</v>
      </c>
      <c r="I43" s="583"/>
      <c r="J43" s="583"/>
      <c r="K43" s="583"/>
      <c r="L43" s="606"/>
      <c r="M43" s="607">
        <v>78845.82</v>
      </c>
      <c r="N43" s="624">
        <v>300574.61999999994</v>
      </c>
      <c r="O43" s="609">
        <f t="shared" si="13"/>
        <v>73847.28</v>
      </c>
      <c r="P43" s="587">
        <f>(D43*15.58)*6+O43</f>
        <v>1968427.9404</v>
      </c>
      <c r="Q43" s="627">
        <f>O43+P43</f>
        <v>2042275.2204</v>
      </c>
      <c r="R43" s="615">
        <f t="shared" si="11"/>
        <v>8653.708561016949</v>
      </c>
      <c r="S43" s="604">
        <f t="shared" si="12"/>
        <v>85.87809322033898</v>
      </c>
      <c r="T43" s="579">
        <v>10</v>
      </c>
      <c r="U43" s="558"/>
    </row>
    <row r="44" spans="1:21" ht="15">
      <c r="A44" s="578">
        <v>15</v>
      </c>
      <c r="B44" s="579" t="s">
        <v>33</v>
      </c>
      <c r="C44" s="583">
        <v>340</v>
      </c>
      <c r="D44" s="622">
        <v>22112.79</v>
      </c>
      <c r="E44" s="580">
        <v>1355</v>
      </c>
      <c r="F44" s="582"/>
      <c r="G44" s="583">
        <v>1072</v>
      </c>
      <c r="H44" s="583">
        <v>65</v>
      </c>
      <c r="I44" s="583">
        <v>15</v>
      </c>
      <c r="J44" s="583"/>
      <c r="K44" s="583">
        <v>2</v>
      </c>
      <c r="L44" s="606"/>
      <c r="M44" s="607">
        <v>656.376</v>
      </c>
      <c r="N44" s="608">
        <v>12349.989999999998</v>
      </c>
      <c r="O44" s="609">
        <f t="shared" si="13"/>
        <v>108863.34</v>
      </c>
      <c r="P44" s="609">
        <f>(D44*15.58)*6+O44</f>
        <v>2175966.9491999997</v>
      </c>
      <c r="Q44" s="600">
        <f t="shared" si="10"/>
        <v>2284830.2891999995</v>
      </c>
      <c r="R44" s="588">
        <f t="shared" si="11"/>
        <v>6720.089085882351</v>
      </c>
      <c r="S44" s="605">
        <f t="shared" si="12"/>
        <v>65.03761764705882</v>
      </c>
      <c r="T44" s="579">
        <v>4</v>
      </c>
      <c r="U44" s="558"/>
    </row>
    <row r="45" spans="1:21" s="492" customFormat="1" ht="15">
      <c r="A45" s="485"/>
      <c r="B45" s="487" t="s">
        <v>34</v>
      </c>
      <c r="C45" s="488">
        <f>SUM(C30:C44)</f>
        <v>135824</v>
      </c>
      <c r="D45" s="489">
        <f aca="true" t="shared" si="15" ref="D45:L45">SUM(D30:D44)</f>
        <v>8516031.42</v>
      </c>
      <c r="E45" s="488">
        <f t="shared" si="15"/>
        <v>479003</v>
      </c>
      <c r="F45" s="488">
        <f t="shared" si="15"/>
        <v>494</v>
      </c>
      <c r="G45" s="488">
        <f t="shared" si="15"/>
        <v>410906</v>
      </c>
      <c r="H45" s="488">
        <f t="shared" si="15"/>
        <v>28682</v>
      </c>
      <c r="I45" s="488">
        <f t="shared" si="15"/>
        <v>2191</v>
      </c>
      <c r="J45" s="488">
        <f t="shared" si="15"/>
        <v>1</v>
      </c>
      <c r="K45" s="488">
        <f t="shared" si="15"/>
        <v>9</v>
      </c>
      <c r="L45" s="488">
        <f t="shared" si="15"/>
        <v>0</v>
      </c>
      <c r="M45" s="490">
        <f>SUM(M30:M44)</f>
        <v>3972901.26</v>
      </c>
      <c r="N45" s="489">
        <f>SUM(N30:N44)</f>
        <v>26053777.31</v>
      </c>
      <c r="O45" s="491">
        <f>SUM(O30:O44)</f>
        <v>42097985.82000001</v>
      </c>
      <c r="P45" s="491">
        <f>SUM(P30:P44)</f>
        <v>826893008.886</v>
      </c>
      <c r="Q45" s="491">
        <f>SUM(Q30:Q44)</f>
        <v>868990994.706</v>
      </c>
      <c r="R45" s="489">
        <f t="shared" si="11"/>
        <v>6397.91932726175</v>
      </c>
      <c r="S45" s="489">
        <f t="shared" si="12"/>
        <v>62.69901799387443</v>
      </c>
      <c r="T45" s="304">
        <f>T30+T31+T32+T33+T34+T35+T36+T37+T38+T39+T40+T41+T42+T43+T44</f>
        <v>54333</v>
      </c>
      <c r="U45" s="558"/>
    </row>
    <row r="46" spans="2:19" ht="18.75">
      <c r="B46" s="557" t="s">
        <v>44</v>
      </c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O46" s="559"/>
      <c r="P46" s="559"/>
      <c r="Q46" s="559"/>
      <c r="R46" s="559"/>
      <c r="S46" s="559"/>
    </row>
    <row r="47" spans="1:20" ht="30" customHeight="1">
      <c r="A47" s="704" t="s">
        <v>1</v>
      </c>
      <c r="B47" s="699" t="s">
        <v>2</v>
      </c>
      <c r="C47" s="700" t="s">
        <v>3</v>
      </c>
      <c r="D47" s="705" t="s">
        <v>4</v>
      </c>
      <c r="E47" s="481"/>
      <c r="F47" s="699" t="s">
        <v>5</v>
      </c>
      <c r="G47" s="699"/>
      <c r="H47" s="699"/>
      <c r="I47" s="660" t="s">
        <v>6</v>
      </c>
      <c r="J47" s="660" t="s">
        <v>7</v>
      </c>
      <c r="K47" s="660" t="s">
        <v>8</v>
      </c>
      <c r="L47" s="649" t="s">
        <v>9</v>
      </c>
      <c r="M47" s="650"/>
      <c r="N47" s="651"/>
      <c r="O47" s="698" t="s">
        <v>35</v>
      </c>
      <c r="P47" s="698"/>
      <c r="Q47" s="699" t="s">
        <v>10</v>
      </c>
      <c r="R47" s="700" t="s">
        <v>38</v>
      </c>
      <c r="S47" s="699" t="s">
        <v>11</v>
      </c>
      <c r="T47" s="702" t="s">
        <v>81</v>
      </c>
    </row>
    <row r="48" spans="1:20" ht="24">
      <c r="A48" s="704"/>
      <c r="B48" s="699"/>
      <c r="C48" s="701"/>
      <c r="D48" s="705"/>
      <c r="E48" s="481" t="s">
        <v>36</v>
      </c>
      <c r="F48" s="481" t="s">
        <v>12</v>
      </c>
      <c r="G48" s="481" t="s">
        <v>13</v>
      </c>
      <c r="H48" s="481" t="s">
        <v>14</v>
      </c>
      <c r="I48" s="660"/>
      <c r="J48" s="660"/>
      <c r="K48" s="660"/>
      <c r="L48" s="73" t="s">
        <v>15</v>
      </c>
      <c r="M48" s="74" t="s">
        <v>16</v>
      </c>
      <c r="N48" s="74" t="s">
        <v>37</v>
      </c>
      <c r="O48" s="481" t="s">
        <v>17</v>
      </c>
      <c r="P48" s="481" t="s">
        <v>18</v>
      </c>
      <c r="Q48" s="699"/>
      <c r="R48" s="701"/>
      <c r="S48" s="699"/>
      <c r="T48" s="703"/>
    </row>
    <row r="49" spans="1:20" s="508" customFormat="1" ht="14.25">
      <c r="A49" s="505">
        <v>1</v>
      </c>
      <c r="B49" s="505">
        <v>2</v>
      </c>
      <c r="C49" s="505">
        <v>3</v>
      </c>
      <c r="D49" s="506">
        <v>4</v>
      </c>
      <c r="E49" s="506">
        <v>5</v>
      </c>
      <c r="F49" s="506">
        <v>6</v>
      </c>
      <c r="G49" s="506">
        <v>7</v>
      </c>
      <c r="H49" s="506">
        <v>8</v>
      </c>
      <c r="I49" s="506">
        <v>9</v>
      </c>
      <c r="J49" s="506">
        <v>10</v>
      </c>
      <c r="K49" s="506">
        <v>11</v>
      </c>
      <c r="L49" s="506">
        <v>12</v>
      </c>
      <c r="M49" s="506">
        <v>13</v>
      </c>
      <c r="N49" s="507"/>
      <c r="O49" s="505">
        <v>14</v>
      </c>
      <c r="P49" s="505">
        <v>15</v>
      </c>
      <c r="Q49" s="505">
        <v>16</v>
      </c>
      <c r="R49" s="505">
        <v>17</v>
      </c>
      <c r="S49" s="505">
        <v>18</v>
      </c>
      <c r="T49" s="304">
        <v>19</v>
      </c>
    </row>
    <row r="50" spans="1:21" s="560" customFormat="1" ht="15">
      <c r="A50" s="509">
        <v>1</v>
      </c>
      <c r="B50" s="510" t="s">
        <v>19</v>
      </c>
      <c r="C50" s="511">
        <v>27730</v>
      </c>
      <c r="D50" s="512">
        <v>3123461.12</v>
      </c>
      <c r="E50" s="511">
        <v>94344</v>
      </c>
      <c r="F50" s="513">
        <v>0</v>
      </c>
      <c r="G50" s="513">
        <v>58413</v>
      </c>
      <c r="H50" s="514">
        <v>34952</v>
      </c>
      <c r="I50" s="515"/>
      <c r="J50" s="515"/>
      <c r="K50" s="515"/>
      <c r="L50" s="516"/>
      <c r="M50" s="517" t="s">
        <v>91</v>
      </c>
      <c r="N50" s="518">
        <v>10630332.56</v>
      </c>
      <c r="O50" s="519">
        <f aca="true" t="shared" si="16" ref="O50:O64">(F50*10.15+G50*15.19+H50*25.98+I50*11.17+J50*5.08+K50*1.98)*6</f>
        <v>10772078.58</v>
      </c>
      <c r="P50" s="520">
        <f>(D50*15.58)*6+O50</f>
        <v>302753224.0776</v>
      </c>
      <c r="Q50" s="512">
        <f>O50+P50</f>
        <v>313525302.6576</v>
      </c>
      <c r="R50" s="521">
        <f aca="true" t="shared" si="17" ref="R50:R65">Q50/C50</f>
        <v>11306.357831143167</v>
      </c>
      <c r="S50" s="522">
        <f aca="true" t="shared" si="18" ref="S50:S65">D50/C50</f>
        <v>112.63833826181032</v>
      </c>
      <c r="T50" s="307">
        <v>7986</v>
      </c>
      <c r="U50" s="628"/>
    </row>
    <row r="51" spans="1:21" ht="15">
      <c r="A51" s="578">
        <v>2</v>
      </c>
      <c r="B51" s="579" t="s">
        <v>20</v>
      </c>
      <c r="C51" s="580">
        <v>5313</v>
      </c>
      <c r="D51" s="581">
        <v>514741.318</v>
      </c>
      <c r="E51" s="580">
        <v>20215</v>
      </c>
      <c r="F51" s="582"/>
      <c r="G51" s="582">
        <v>19162</v>
      </c>
      <c r="H51" s="583">
        <v>923</v>
      </c>
      <c r="I51" s="583"/>
      <c r="J51" s="583"/>
      <c r="K51" s="583"/>
      <c r="L51" s="606"/>
      <c r="M51" s="607">
        <v>511330.11</v>
      </c>
      <c r="N51" s="608">
        <v>2479132.19</v>
      </c>
      <c r="O51" s="609">
        <f t="shared" si="16"/>
        <v>1890301.9199999997</v>
      </c>
      <c r="P51" s="609">
        <v>50008320.32664001</v>
      </c>
      <c r="Q51" s="600">
        <f>O51+P51</f>
        <v>51898622.24664001</v>
      </c>
      <c r="R51" s="588">
        <f t="shared" si="17"/>
        <v>9768.233059785434</v>
      </c>
      <c r="S51" s="589">
        <f t="shared" si="18"/>
        <v>96.8833649538867</v>
      </c>
      <c r="T51" s="579">
        <v>773</v>
      </c>
      <c r="U51" s="628"/>
    </row>
    <row r="52" spans="1:21" ht="15">
      <c r="A52" s="578">
        <v>3</v>
      </c>
      <c r="B52" s="579" t="s">
        <v>21</v>
      </c>
      <c r="C52" s="584">
        <v>9251</v>
      </c>
      <c r="D52" s="611">
        <v>1100028.34</v>
      </c>
      <c r="E52" s="580">
        <v>44749</v>
      </c>
      <c r="F52" s="582"/>
      <c r="G52" s="583">
        <v>39211</v>
      </c>
      <c r="H52" s="583">
        <v>5198</v>
      </c>
      <c r="I52" s="583">
        <v>682</v>
      </c>
      <c r="J52" s="583"/>
      <c r="K52" s="583">
        <v>15</v>
      </c>
      <c r="L52" s="606"/>
      <c r="M52" s="607" t="s">
        <v>89</v>
      </c>
      <c r="N52" s="608">
        <v>3916214.32</v>
      </c>
      <c r="O52" s="609">
        <f t="shared" si="16"/>
        <v>4429840.619999999</v>
      </c>
      <c r="P52" s="587">
        <f>(D52*15.58)*6+O52</f>
        <v>107260489.8432</v>
      </c>
      <c r="Q52" s="581">
        <f>O52+P52</f>
        <v>111690330.4632</v>
      </c>
      <c r="R52" s="588">
        <f t="shared" si="17"/>
        <v>12073.325096011242</v>
      </c>
      <c r="S52" s="589">
        <f t="shared" si="18"/>
        <v>118.90912766187441</v>
      </c>
      <c r="T52" s="579">
        <v>101</v>
      </c>
      <c r="U52" s="628"/>
    </row>
    <row r="53" spans="1:21" ht="15">
      <c r="A53" s="578">
        <v>4</v>
      </c>
      <c r="B53" s="579" t="s">
        <v>22</v>
      </c>
      <c r="C53" s="580">
        <v>15140</v>
      </c>
      <c r="D53" s="581">
        <v>1783258.753</v>
      </c>
      <c r="E53" s="580">
        <v>72929</v>
      </c>
      <c r="F53" s="582"/>
      <c r="G53" s="582">
        <v>62324</v>
      </c>
      <c r="H53" s="583">
        <v>10036</v>
      </c>
      <c r="I53" s="583">
        <v>1126</v>
      </c>
      <c r="J53" s="583"/>
      <c r="K53" s="612"/>
      <c r="L53" s="606"/>
      <c r="M53" s="607">
        <v>1259396.286</v>
      </c>
      <c r="N53" s="608">
        <v>5459214.5600000005</v>
      </c>
      <c r="O53" s="587">
        <f t="shared" si="16"/>
        <v>7320085.559999999</v>
      </c>
      <c r="P53" s="587">
        <f>(D53*15.58)*6+O53</f>
        <v>174019113.79044002</v>
      </c>
      <c r="Q53" s="581">
        <f>O53+P53</f>
        <v>181339199.35044003</v>
      </c>
      <c r="R53" s="588">
        <f t="shared" si="17"/>
        <v>11977.490049566712</v>
      </c>
      <c r="S53" s="589">
        <f t="shared" si="18"/>
        <v>117.78459398943197</v>
      </c>
      <c r="T53" s="579">
        <v>860</v>
      </c>
      <c r="U53" s="628"/>
    </row>
    <row r="54" spans="1:21" ht="15">
      <c r="A54" s="578">
        <v>5</v>
      </c>
      <c r="B54" s="579" t="s">
        <v>23</v>
      </c>
      <c r="C54" s="580">
        <v>18174</v>
      </c>
      <c r="D54" s="581">
        <v>1980495.2800000003</v>
      </c>
      <c r="E54" s="580">
        <v>83161</v>
      </c>
      <c r="F54" s="582">
        <v>6</v>
      </c>
      <c r="G54" s="582">
        <v>81361</v>
      </c>
      <c r="H54" s="583">
        <v>1649</v>
      </c>
      <c r="I54" s="578"/>
      <c r="J54" s="578"/>
      <c r="K54" s="578"/>
      <c r="L54" s="606"/>
      <c r="M54" s="613">
        <v>2869181.722</v>
      </c>
      <c r="N54" s="614">
        <v>12316431.68</v>
      </c>
      <c r="O54" s="609">
        <f t="shared" si="16"/>
        <v>7672653.059999999</v>
      </c>
      <c r="P54" s="609">
        <f aca="true" t="shared" si="19" ref="P54:P64">(D54*15.58)*6+O54</f>
        <v>192809351.83440003</v>
      </c>
      <c r="Q54" s="600">
        <f aca="true" t="shared" si="20" ref="Q54:Q64">O54+P54</f>
        <v>200482004.89440003</v>
      </c>
      <c r="R54" s="615">
        <f t="shared" si="17"/>
        <v>11031.253708286566</v>
      </c>
      <c r="S54" s="589">
        <f t="shared" si="18"/>
        <v>108.97409926268297</v>
      </c>
      <c r="T54" s="579">
        <v>2140</v>
      </c>
      <c r="U54" s="628"/>
    </row>
    <row r="55" spans="1:21" ht="15">
      <c r="A55" s="578">
        <v>6</v>
      </c>
      <c r="B55" s="579" t="s">
        <v>24</v>
      </c>
      <c r="C55" s="580">
        <v>8657</v>
      </c>
      <c r="D55" s="600">
        <v>1188402.2249999999</v>
      </c>
      <c r="E55" s="580">
        <v>47945</v>
      </c>
      <c r="F55" s="612">
        <v>0</v>
      </c>
      <c r="G55" s="582">
        <v>47697</v>
      </c>
      <c r="H55" s="583">
        <v>5</v>
      </c>
      <c r="I55" s="583"/>
      <c r="J55" s="583"/>
      <c r="K55" s="583"/>
      <c r="L55" s="606"/>
      <c r="M55" s="616" t="s">
        <v>93</v>
      </c>
      <c r="N55" s="617" t="s">
        <v>94</v>
      </c>
      <c r="O55" s="609">
        <f t="shared" si="16"/>
        <v>4347883.9799999995</v>
      </c>
      <c r="P55" s="587">
        <f t="shared" si="19"/>
        <v>115439723.97299998</v>
      </c>
      <c r="Q55" s="600">
        <f t="shared" si="20"/>
        <v>119787607.95299998</v>
      </c>
      <c r="R55" s="615">
        <f t="shared" si="17"/>
        <v>13837.08073847753</v>
      </c>
      <c r="S55" s="604">
        <f t="shared" si="18"/>
        <v>137.27644969388933</v>
      </c>
      <c r="T55" s="579"/>
      <c r="U55" s="628"/>
    </row>
    <row r="56" spans="1:21" ht="15">
      <c r="A56" s="578">
        <v>7</v>
      </c>
      <c r="B56" s="579" t="s">
        <v>25</v>
      </c>
      <c r="C56" s="580">
        <v>9403</v>
      </c>
      <c r="D56" s="618">
        <v>1222670.2199999997</v>
      </c>
      <c r="E56" s="582">
        <v>43525</v>
      </c>
      <c r="F56" s="583">
        <v>3</v>
      </c>
      <c r="G56" s="583">
        <v>27451</v>
      </c>
      <c r="H56" s="583">
        <v>15620</v>
      </c>
      <c r="I56" s="583">
        <v>1281</v>
      </c>
      <c r="J56" s="583"/>
      <c r="K56" s="583"/>
      <c r="L56" s="606"/>
      <c r="M56" s="607">
        <v>923624.609</v>
      </c>
      <c r="N56" s="608">
        <v>4175045.7</v>
      </c>
      <c r="O56" s="609">
        <f t="shared" si="16"/>
        <v>5022765.0600000005</v>
      </c>
      <c r="P56" s="609">
        <f t="shared" si="19"/>
        <v>119317977.22559999</v>
      </c>
      <c r="Q56" s="600">
        <f>O56+P56</f>
        <v>124340742.28559999</v>
      </c>
      <c r="R56" s="615">
        <f t="shared" si="17"/>
        <v>13223.518269233222</v>
      </c>
      <c r="S56" s="604">
        <f t="shared" si="18"/>
        <v>130.02980112729978</v>
      </c>
      <c r="T56" s="579">
        <v>408</v>
      </c>
      <c r="U56" s="628"/>
    </row>
    <row r="57" spans="1:21" ht="15">
      <c r="A57" s="578">
        <v>8</v>
      </c>
      <c r="B57" s="579" t="s">
        <v>26</v>
      </c>
      <c r="C57" s="580">
        <v>8421</v>
      </c>
      <c r="D57" s="600">
        <v>696329.187</v>
      </c>
      <c r="E57" s="580">
        <v>36103</v>
      </c>
      <c r="F57" s="582">
        <v>6</v>
      </c>
      <c r="G57" s="582">
        <v>23739</v>
      </c>
      <c r="H57" s="583">
        <v>11220</v>
      </c>
      <c r="I57" s="583">
        <v>1230</v>
      </c>
      <c r="J57" s="583">
        <v>0</v>
      </c>
      <c r="K57" s="583">
        <v>93</v>
      </c>
      <c r="L57" s="606"/>
      <c r="M57" s="607">
        <v>342382.31500000006</v>
      </c>
      <c r="N57" s="608">
        <v>1601433.93</v>
      </c>
      <c r="O57" s="609">
        <f t="shared" si="16"/>
        <v>3996450.8999999994</v>
      </c>
      <c r="P57" s="609">
        <f t="shared" si="19"/>
        <v>69089303.30076</v>
      </c>
      <c r="Q57" s="600">
        <f t="shared" si="20"/>
        <v>73085754.20076</v>
      </c>
      <c r="R57" s="620">
        <f t="shared" si="17"/>
        <v>8678.987555012469</v>
      </c>
      <c r="S57" s="605">
        <f t="shared" si="18"/>
        <v>82.68960776629855</v>
      </c>
      <c r="T57" s="579">
        <v>567</v>
      </c>
      <c r="U57" s="628"/>
    </row>
    <row r="58" spans="1:21" ht="15">
      <c r="A58" s="578">
        <v>9</v>
      </c>
      <c r="B58" s="579" t="s">
        <v>27</v>
      </c>
      <c r="C58" s="580">
        <v>4710</v>
      </c>
      <c r="D58" s="581">
        <v>432067.5</v>
      </c>
      <c r="E58" s="580">
        <v>23272</v>
      </c>
      <c r="F58" s="582">
        <v>0</v>
      </c>
      <c r="G58" s="582">
        <v>23227</v>
      </c>
      <c r="H58" s="584">
        <v>4</v>
      </c>
      <c r="I58" s="584">
        <v>1769</v>
      </c>
      <c r="J58" s="584"/>
      <c r="K58" s="584"/>
      <c r="L58" s="606"/>
      <c r="M58" s="607">
        <v>943821.5479999998</v>
      </c>
      <c r="N58" s="608">
        <v>4065527.7199999997</v>
      </c>
      <c r="O58" s="609">
        <f t="shared" si="16"/>
        <v>2236090.6799999997</v>
      </c>
      <c r="P58" s="609">
        <f>(D58*15.58)*6+O58</f>
        <v>42625760.580000006</v>
      </c>
      <c r="Q58" s="600">
        <f t="shared" si="20"/>
        <v>44861851.260000005</v>
      </c>
      <c r="R58" s="621">
        <f t="shared" si="17"/>
        <v>9524.809184713376</v>
      </c>
      <c r="S58" s="604">
        <f t="shared" si="18"/>
        <v>91.73407643312102</v>
      </c>
      <c r="T58" s="579"/>
      <c r="U58" s="628"/>
    </row>
    <row r="59" spans="1:21" ht="15">
      <c r="A59" s="578">
        <v>10</v>
      </c>
      <c r="B59" s="579" t="s">
        <v>28</v>
      </c>
      <c r="C59" s="580">
        <v>2936</v>
      </c>
      <c r="D59" s="581">
        <v>342511</v>
      </c>
      <c r="E59" s="580">
        <v>13320</v>
      </c>
      <c r="F59" s="582">
        <v>0</v>
      </c>
      <c r="G59" s="582">
        <v>7619</v>
      </c>
      <c r="H59" s="583">
        <v>5492</v>
      </c>
      <c r="I59" s="583">
        <v>455</v>
      </c>
      <c r="J59" s="583">
        <v>9</v>
      </c>
      <c r="K59" s="583">
        <v>3</v>
      </c>
      <c r="L59" s="606"/>
      <c r="M59" s="607">
        <v>191052.462</v>
      </c>
      <c r="N59" s="608">
        <v>826818.86</v>
      </c>
      <c r="O59" s="609">
        <f t="shared" si="16"/>
        <v>1581292.6799999997</v>
      </c>
      <c r="P59" s="609">
        <f>(D59*15.58)*6+O59</f>
        <v>33599220.96</v>
      </c>
      <c r="Q59" s="600">
        <f t="shared" si="20"/>
        <v>35180513.64</v>
      </c>
      <c r="R59" s="620">
        <f t="shared" si="17"/>
        <v>11982.463773841962</v>
      </c>
      <c r="S59" s="605">
        <f t="shared" si="18"/>
        <v>116.65905994550408</v>
      </c>
      <c r="T59" s="579">
        <v>67</v>
      </c>
      <c r="U59" s="628"/>
    </row>
    <row r="60" spans="1:21" ht="15">
      <c r="A60" s="578">
        <v>11</v>
      </c>
      <c r="B60" s="579" t="s">
        <v>29</v>
      </c>
      <c r="C60" s="580">
        <v>11057</v>
      </c>
      <c r="D60" s="611">
        <v>1533931.1679999998</v>
      </c>
      <c r="E60" s="580">
        <v>51852</v>
      </c>
      <c r="F60" s="582">
        <v>4</v>
      </c>
      <c r="G60" s="582">
        <v>51504</v>
      </c>
      <c r="H60" s="583">
        <v>173</v>
      </c>
      <c r="I60" s="583">
        <v>2</v>
      </c>
      <c r="J60" s="583"/>
      <c r="K60" s="583"/>
      <c r="L60" s="606"/>
      <c r="M60" s="607">
        <v>1099017.483</v>
      </c>
      <c r="N60" s="608">
        <v>5609426.89</v>
      </c>
      <c r="O60" s="609">
        <f t="shared" si="16"/>
        <v>4721419.4399999995</v>
      </c>
      <c r="P60" s="609">
        <f>(D60*15.58)*6+O60</f>
        <v>148113305.02463996</v>
      </c>
      <c r="Q60" s="600">
        <f t="shared" si="20"/>
        <v>152834724.46463996</v>
      </c>
      <c r="R60" s="588">
        <f t="shared" si="17"/>
        <v>13822.440486989233</v>
      </c>
      <c r="S60" s="589">
        <f t="shared" si="18"/>
        <v>138.7294173826535</v>
      </c>
      <c r="T60" s="579">
        <v>646</v>
      </c>
      <c r="U60" s="628"/>
    </row>
    <row r="61" spans="1:21" ht="15">
      <c r="A61" s="578">
        <v>12</v>
      </c>
      <c r="B61" s="579" t="s">
        <v>30</v>
      </c>
      <c r="C61" s="584">
        <v>7878</v>
      </c>
      <c r="D61" s="611">
        <v>811558.4600000001</v>
      </c>
      <c r="E61" s="580">
        <v>32750</v>
      </c>
      <c r="F61" s="582"/>
      <c r="G61" s="583">
        <v>30116</v>
      </c>
      <c r="H61" s="583">
        <v>2485</v>
      </c>
      <c r="I61" s="583"/>
      <c r="J61" s="583"/>
      <c r="K61" s="583"/>
      <c r="L61" s="606"/>
      <c r="M61" s="607">
        <v>511688.12200000003</v>
      </c>
      <c r="N61" s="608">
        <v>2171883.2600000002</v>
      </c>
      <c r="O61" s="609">
        <f t="shared" si="16"/>
        <v>3132134.04</v>
      </c>
      <c r="P61" s="587">
        <f t="shared" si="19"/>
        <v>78996618.88080001</v>
      </c>
      <c r="Q61" s="581">
        <f t="shared" si="20"/>
        <v>82128752.92080002</v>
      </c>
      <c r="R61" s="615">
        <f t="shared" si="17"/>
        <v>10425.0765322163</v>
      </c>
      <c r="S61" s="604">
        <f t="shared" si="18"/>
        <v>103.01579842599645</v>
      </c>
      <c r="T61" s="579">
        <v>324</v>
      </c>
      <c r="U61" s="628"/>
    </row>
    <row r="62" spans="1:21" ht="15">
      <c r="A62" s="578">
        <v>13</v>
      </c>
      <c r="B62" s="579" t="s">
        <v>31</v>
      </c>
      <c r="C62" s="584">
        <v>13327</v>
      </c>
      <c r="D62" s="611">
        <v>1722996.6099999999</v>
      </c>
      <c r="E62" s="580">
        <v>67654</v>
      </c>
      <c r="F62" s="582">
        <v>367</v>
      </c>
      <c r="G62" s="583">
        <v>64118</v>
      </c>
      <c r="H62" s="583">
        <v>2841</v>
      </c>
      <c r="I62" s="583">
        <v>23</v>
      </c>
      <c r="J62" s="583"/>
      <c r="K62" s="583"/>
      <c r="L62" s="606"/>
      <c r="M62" s="623">
        <v>1028989.223</v>
      </c>
      <c r="N62" s="624">
        <v>4377831.47</v>
      </c>
      <c r="O62" s="609">
        <f t="shared" si="16"/>
        <v>6310461.359999999</v>
      </c>
      <c r="P62" s="609">
        <f t="shared" si="19"/>
        <v>167376184.46279997</v>
      </c>
      <c r="Q62" s="600">
        <f t="shared" si="20"/>
        <v>173686645.82279998</v>
      </c>
      <c r="R62" s="625">
        <f t="shared" si="17"/>
        <v>13032.688963967883</v>
      </c>
      <c r="S62" s="589">
        <f t="shared" si="18"/>
        <v>129.28615667442034</v>
      </c>
      <c r="T62" s="579">
        <v>74</v>
      </c>
      <c r="U62" s="628"/>
    </row>
    <row r="63" spans="1:21" ht="15">
      <c r="A63" s="578">
        <v>14</v>
      </c>
      <c r="B63" s="579" t="s">
        <v>32</v>
      </c>
      <c r="C63" s="584">
        <v>4590</v>
      </c>
      <c r="D63" s="611">
        <v>521777.67000000004</v>
      </c>
      <c r="E63" s="580">
        <v>21088</v>
      </c>
      <c r="F63" s="582">
        <v>0</v>
      </c>
      <c r="G63" s="583">
        <v>20542</v>
      </c>
      <c r="H63" s="583">
        <v>238</v>
      </c>
      <c r="I63" s="583"/>
      <c r="J63" s="583"/>
      <c r="K63" s="583"/>
      <c r="L63" s="606"/>
      <c r="M63" s="607">
        <v>199002.21900000004</v>
      </c>
      <c r="N63" s="624">
        <v>1030137.2300000002</v>
      </c>
      <c r="O63" s="609">
        <f t="shared" si="16"/>
        <v>1909297.3199999998</v>
      </c>
      <c r="P63" s="587">
        <f>(D63*15.58)*6+O63</f>
        <v>50685073.91160001</v>
      </c>
      <c r="Q63" s="600">
        <f t="shared" si="20"/>
        <v>52594371.23160001</v>
      </c>
      <c r="R63" s="615">
        <f t="shared" si="17"/>
        <v>11458.468677908499</v>
      </c>
      <c r="S63" s="604">
        <f t="shared" si="18"/>
        <v>113.6770522875817</v>
      </c>
      <c r="T63" s="579">
        <v>131</v>
      </c>
      <c r="U63" s="628"/>
    </row>
    <row r="64" spans="1:21" ht="15">
      <c r="A64" s="578">
        <v>15</v>
      </c>
      <c r="B64" s="579" t="s">
        <v>33</v>
      </c>
      <c r="C64" s="583">
        <v>2049</v>
      </c>
      <c r="D64" s="622">
        <v>200510.27699999997</v>
      </c>
      <c r="E64" s="580">
        <v>9268</v>
      </c>
      <c r="F64" s="582">
        <v>15</v>
      </c>
      <c r="G64" s="583">
        <v>8004</v>
      </c>
      <c r="H64" s="583">
        <v>679</v>
      </c>
      <c r="I64" s="583">
        <v>198</v>
      </c>
      <c r="J64" s="583"/>
      <c r="K64" s="583">
        <v>45</v>
      </c>
      <c r="L64" s="606"/>
      <c r="M64" s="607">
        <v>96350.447</v>
      </c>
      <c r="N64" s="608">
        <v>665763.8599999999</v>
      </c>
      <c r="O64" s="609">
        <f t="shared" si="16"/>
        <v>850045.14</v>
      </c>
      <c r="P64" s="609">
        <f t="shared" si="19"/>
        <v>19593745.833959997</v>
      </c>
      <c r="Q64" s="600">
        <f t="shared" si="20"/>
        <v>20443790.973959997</v>
      </c>
      <c r="R64" s="588">
        <f t="shared" si="17"/>
        <v>9977.448010717422</v>
      </c>
      <c r="S64" s="605">
        <f t="shared" si="18"/>
        <v>97.85762664714494</v>
      </c>
      <c r="T64" s="579">
        <v>81</v>
      </c>
      <c r="U64" s="628"/>
    </row>
    <row r="65" spans="1:20" ht="15">
      <c r="A65" s="304"/>
      <c r="B65" s="305" t="s">
        <v>34</v>
      </c>
      <c r="C65" s="562">
        <f>SUM(C50:C64)</f>
        <v>148636</v>
      </c>
      <c r="D65" s="563">
        <f aca="true" t="shared" si="21" ref="D65:L65">SUM(D50:D64)</f>
        <v>17174739.128000002</v>
      </c>
      <c r="E65" s="562">
        <f t="shared" si="21"/>
        <v>662175</v>
      </c>
      <c r="F65" s="562">
        <f t="shared" si="21"/>
        <v>401</v>
      </c>
      <c r="G65" s="562">
        <f t="shared" si="21"/>
        <v>564488</v>
      </c>
      <c r="H65" s="562">
        <f t="shared" si="21"/>
        <v>91515</v>
      </c>
      <c r="I65" s="562">
        <f t="shared" si="21"/>
        <v>6766</v>
      </c>
      <c r="J65" s="562">
        <f t="shared" si="21"/>
        <v>9</v>
      </c>
      <c r="K65" s="562">
        <f t="shared" si="21"/>
        <v>156</v>
      </c>
      <c r="L65" s="562">
        <f t="shared" si="21"/>
        <v>0</v>
      </c>
      <c r="M65" s="564">
        <f>SUM(M50:M64)</f>
        <v>9975836.546000002</v>
      </c>
      <c r="N65" s="563">
        <f>SUM(N50:N64)</f>
        <v>59325194.23</v>
      </c>
      <c r="O65" s="565">
        <f>SUM(O50:O64)</f>
        <v>66192800.33999999</v>
      </c>
      <c r="P65" s="565">
        <f>SUM(P50:P64)</f>
        <v>1671687414.02544</v>
      </c>
      <c r="Q65" s="565">
        <f>SUM(Q50:Q64)</f>
        <v>1737880214.36544</v>
      </c>
      <c r="R65" s="563">
        <f t="shared" si="17"/>
        <v>11692.189068364594</v>
      </c>
      <c r="S65" s="563">
        <f t="shared" si="18"/>
        <v>115.54898630210718</v>
      </c>
      <c r="T65" s="566">
        <f>T50+T51+T52+T53+T54+T55+T56+T57+T58+T59+T60+T61+T62+T63+T64</f>
        <v>14158</v>
      </c>
    </row>
    <row r="67" spans="13:19" ht="15">
      <c r="M67" s="577"/>
      <c r="O67" s="568"/>
      <c r="P67" s="568"/>
      <c r="Q67" s="568"/>
      <c r="R67" s="568"/>
      <c r="S67" s="568"/>
    </row>
    <row r="69" spans="4:14" ht="15">
      <c r="D69" s="478"/>
      <c r="M69" s="478"/>
      <c r="N69" s="478"/>
    </row>
    <row r="71" spans="4:14" ht="15">
      <c r="D71" s="478"/>
      <c r="M71" s="478"/>
      <c r="N71" s="478"/>
    </row>
    <row r="74" spans="4:14" ht="15">
      <c r="D74" s="478"/>
      <c r="M74" s="478"/>
      <c r="N74" s="478"/>
    </row>
  </sheetData>
  <sheetProtection/>
  <mergeCells count="44">
    <mergeCell ref="L47:N47"/>
    <mergeCell ref="O47:P47"/>
    <mergeCell ref="Q47:Q48"/>
    <mergeCell ref="R47:R48"/>
    <mergeCell ref="S47:S48"/>
    <mergeCell ref="T47:T48"/>
    <mergeCell ref="S27:S28"/>
    <mergeCell ref="T27:T28"/>
    <mergeCell ref="A47:A48"/>
    <mergeCell ref="B47:B48"/>
    <mergeCell ref="C47:C48"/>
    <mergeCell ref="D47:D48"/>
    <mergeCell ref="F47:H47"/>
    <mergeCell ref="I47:I48"/>
    <mergeCell ref="J47:J48"/>
    <mergeCell ref="K47:K48"/>
    <mergeCell ref="J27:J28"/>
    <mergeCell ref="K27:K28"/>
    <mergeCell ref="L27:N27"/>
    <mergeCell ref="O27:P27"/>
    <mergeCell ref="Q27:Q28"/>
    <mergeCell ref="R27:R28"/>
    <mergeCell ref="A27:A28"/>
    <mergeCell ref="B27:B28"/>
    <mergeCell ref="C27:C28"/>
    <mergeCell ref="D27:D28"/>
    <mergeCell ref="F27:H27"/>
    <mergeCell ref="I27:I28"/>
    <mergeCell ref="L4:N4"/>
    <mergeCell ref="O4:P4"/>
    <mergeCell ref="Q4:Q5"/>
    <mergeCell ref="R4:R5"/>
    <mergeCell ref="S4:S5"/>
    <mergeCell ref="T4:T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74"/>
  <sheetViews>
    <sheetView zoomScalePageLayoutView="0" workbookViewId="0" topLeftCell="E22">
      <selection activeCell="O34" sqref="O34"/>
    </sheetView>
  </sheetViews>
  <sheetFormatPr defaultColWidth="9.140625" defaultRowHeight="15"/>
  <cols>
    <col min="1" max="1" width="9.421875" style="478" customWidth="1"/>
    <col min="2" max="2" width="33.00390625" style="478" customWidth="1"/>
    <col min="3" max="3" width="11.8515625" style="478" customWidth="1"/>
    <col min="4" max="4" width="17.8515625" style="480" customWidth="1"/>
    <col min="5" max="5" width="13.8515625" style="478" bestFit="1" customWidth="1"/>
    <col min="6" max="6" width="8.7109375" style="478" customWidth="1"/>
    <col min="7" max="7" width="11.421875" style="478" bestFit="1" customWidth="1"/>
    <col min="8" max="8" width="11.421875" style="478" customWidth="1"/>
    <col min="9" max="9" width="10.00390625" style="478" customWidth="1"/>
    <col min="10" max="10" width="12.8515625" style="478" customWidth="1"/>
    <col min="11" max="11" width="7.8515625" style="478" customWidth="1"/>
    <col min="12" max="12" width="12.421875" style="478" customWidth="1"/>
    <col min="13" max="13" width="17.7109375" style="480" customWidth="1"/>
    <col min="14" max="14" width="18.7109375" style="480" customWidth="1"/>
    <col min="15" max="15" width="17.57421875" style="478" customWidth="1"/>
    <col min="16" max="16" width="20.8515625" style="478" customWidth="1"/>
    <col min="17" max="17" width="18.28125" style="478" customWidth="1"/>
    <col min="18" max="18" width="17.57421875" style="478" customWidth="1"/>
    <col min="19" max="19" width="12.140625" style="478" bestFit="1" customWidth="1"/>
    <col min="20" max="20" width="13.7109375" style="478" customWidth="1"/>
    <col min="21" max="21" width="14.8515625" style="478" customWidth="1"/>
    <col min="22" max="16384" width="9.140625" style="478" customWidth="1"/>
  </cols>
  <sheetData>
    <row r="1" spans="1:19" ht="16.5" customHeight="1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19" ht="16.5" customHeight="1">
      <c r="A2" s="706" t="s">
        <v>97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ht="16.5" customHeight="1">
      <c r="C3" s="479"/>
    </row>
    <row r="4" spans="1:20" ht="19.5" customHeight="1">
      <c r="A4" s="704" t="s">
        <v>1</v>
      </c>
      <c r="B4" s="699" t="s">
        <v>2</v>
      </c>
      <c r="C4" s="700" t="s">
        <v>3</v>
      </c>
      <c r="D4" s="705" t="s">
        <v>4</v>
      </c>
      <c r="E4" s="481"/>
      <c r="F4" s="699" t="s">
        <v>5</v>
      </c>
      <c r="G4" s="699"/>
      <c r="H4" s="699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98" t="s">
        <v>35</v>
      </c>
      <c r="P4" s="698"/>
      <c r="Q4" s="699" t="s">
        <v>10</v>
      </c>
      <c r="R4" s="700" t="s">
        <v>38</v>
      </c>
      <c r="S4" s="699" t="s">
        <v>11</v>
      </c>
      <c r="T4" s="702" t="s">
        <v>81</v>
      </c>
    </row>
    <row r="5" spans="1:20" ht="39" customHeight="1">
      <c r="A5" s="704"/>
      <c r="B5" s="699"/>
      <c r="C5" s="701"/>
      <c r="D5" s="705"/>
      <c r="E5" s="481" t="s">
        <v>36</v>
      </c>
      <c r="F5" s="481" t="s">
        <v>12</v>
      </c>
      <c r="G5" s="481" t="s">
        <v>13</v>
      </c>
      <c r="H5" s="481" t="s">
        <v>14</v>
      </c>
      <c r="I5" s="660"/>
      <c r="J5" s="660"/>
      <c r="K5" s="660"/>
      <c r="L5" s="636" t="s">
        <v>15</v>
      </c>
      <c r="M5" s="637" t="s">
        <v>16</v>
      </c>
      <c r="N5" s="637" t="s">
        <v>37</v>
      </c>
      <c r="O5" s="481" t="s">
        <v>17</v>
      </c>
      <c r="P5" s="481" t="s">
        <v>18</v>
      </c>
      <c r="Q5" s="699"/>
      <c r="R5" s="701"/>
      <c r="S5" s="699"/>
      <c r="T5" s="703"/>
    </row>
    <row r="6" spans="1:20" s="486" customFormat="1" ht="16.5" customHeight="1">
      <c r="A6" s="482">
        <v>1</v>
      </c>
      <c r="B6" s="482">
        <v>2</v>
      </c>
      <c r="C6" s="482">
        <v>3</v>
      </c>
      <c r="D6" s="483">
        <v>4</v>
      </c>
      <c r="E6" s="483">
        <v>5</v>
      </c>
      <c r="F6" s="483">
        <v>6</v>
      </c>
      <c r="G6" s="483">
        <v>7</v>
      </c>
      <c r="H6" s="483">
        <v>8</v>
      </c>
      <c r="I6" s="483">
        <v>9</v>
      </c>
      <c r="J6" s="483">
        <v>10</v>
      </c>
      <c r="K6" s="483">
        <v>11</v>
      </c>
      <c r="L6" s="483">
        <v>12</v>
      </c>
      <c r="M6" s="483">
        <v>13</v>
      </c>
      <c r="N6" s="484"/>
      <c r="O6" s="482">
        <v>14</v>
      </c>
      <c r="P6" s="482">
        <v>15</v>
      </c>
      <c r="Q6" s="482">
        <v>16</v>
      </c>
      <c r="R6" s="482">
        <v>17</v>
      </c>
      <c r="S6" s="482">
        <v>18</v>
      </c>
      <c r="T6" s="485">
        <v>19</v>
      </c>
    </row>
    <row r="7" spans="1:20" s="599" customFormat="1" ht="16.5" customHeight="1">
      <c r="A7" s="306">
        <v>1</v>
      </c>
      <c r="B7" s="307" t="s">
        <v>19</v>
      </c>
      <c r="C7" s="511">
        <f>C30+C50</f>
        <v>77989</v>
      </c>
      <c r="D7" s="591">
        <f>D30+D50</f>
        <v>5683406.8100000005</v>
      </c>
      <c r="E7" s="590">
        <f aca="true" t="shared" si="0" ref="C7:K21">E30+E50</f>
        <v>204166</v>
      </c>
      <c r="F7" s="592">
        <f t="shared" si="0"/>
        <v>245</v>
      </c>
      <c r="G7" s="592">
        <f t="shared" si="0"/>
        <v>152081</v>
      </c>
      <c r="H7" s="593">
        <f t="shared" si="0"/>
        <v>52085</v>
      </c>
      <c r="I7" s="594">
        <f t="shared" si="0"/>
        <v>0</v>
      </c>
      <c r="J7" s="594">
        <f t="shared" si="0"/>
        <v>0</v>
      </c>
      <c r="K7" s="594">
        <f t="shared" si="0"/>
        <v>0</v>
      </c>
      <c r="L7" s="585">
        <f>C50</f>
        <v>27639</v>
      </c>
      <c r="M7" s="595">
        <f>M30+M50</f>
        <v>4550184</v>
      </c>
      <c r="N7" s="595">
        <f>N30+N50</f>
        <v>19509820</v>
      </c>
      <c r="O7" s="596">
        <f aca="true" t="shared" si="1" ref="O7:O20">(F7*10.15+G7*15.19+H7*25.98+I7*11.17+J7*5.08+K7*1.98)*6</f>
        <v>21994592.64</v>
      </c>
      <c r="P7" s="596">
        <f>(D7*15.58)*6+O7</f>
        <v>553279461.2388</v>
      </c>
      <c r="Q7" s="591">
        <f>O7+P7</f>
        <v>575274053.8788</v>
      </c>
      <c r="R7" s="597">
        <f aca="true" t="shared" si="2" ref="R7:R22">Q7/C7</f>
        <v>7376.348637356551</v>
      </c>
      <c r="S7" s="598">
        <f>D7/C7</f>
        <v>72.87446704022362</v>
      </c>
      <c r="T7" s="307">
        <f>T30+T50</f>
        <v>53239</v>
      </c>
    </row>
    <row r="8" spans="1:22" ht="16.5" customHeight="1">
      <c r="A8" s="578">
        <v>2</v>
      </c>
      <c r="B8" s="579" t="s">
        <v>20</v>
      </c>
      <c r="C8" s="525">
        <f t="shared" si="0"/>
        <v>10614</v>
      </c>
      <c r="D8" s="600">
        <f t="shared" si="0"/>
        <v>771956.039</v>
      </c>
      <c r="E8" s="580">
        <f t="shared" si="0"/>
        <v>34601</v>
      </c>
      <c r="F8" s="582">
        <f t="shared" si="0"/>
        <v>1</v>
      </c>
      <c r="G8" s="582">
        <f t="shared" si="0"/>
        <v>30746</v>
      </c>
      <c r="H8" s="583">
        <f t="shared" si="0"/>
        <v>1354</v>
      </c>
      <c r="I8" s="584">
        <f t="shared" si="0"/>
        <v>0</v>
      </c>
      <c r="J8" s="584">
        <f t="shared" si="0"/>
        <v>0</v>
      </c>
      <c r="K8" s="584">
        <f t="shared" si="0"/>
        <v>0</v>
      </c>
      <c r="L8" s="585">
        <f aca="true" t="shared" si="3" ref="L8:L21">C51</f>
        <v>5352</v>
      </c>
      <c r="M8" s="586">
        <f>M31+M51</f>
        <v>697947.47</v>
      </c>
      <c r="N8" s="601">
        <f aca="true" t="shared" si="4" ref="M8:N15">N31+N51</f>
        <v>3218346.43</v>
      </c>
      <c r="O8" s="587">
        <f>(F8*10.15+G8*15.19+H8*25.98+I8*11.17+J8*5.08+K8*1.98)*6</f>
        <v>3013312.86</v>
      </c>
      <c r="P8" s="587">
        <f>P31+P51</f>
        <v>64599046.280640006</v>
      </c>
      <c r="Q8" s="581">
        <f>O8+P8</f>
        <v>67612359.14064</v>
      </c>
      <c r="R8" s="588">
        <f t="shared" si="2"/>
        <v>6370.111092956473</v>
      </c>
      <c r="S8" s="589">
        <f aca="true" t="shared" si="5" ref="S8:S22">D8/C8</f>
        <v>72.72998294705107</v>
      </c>
      <c r="T8" s="579">
        <f>T31+T51</f>
        <v>3958</v>
      </c>
      <c r="U8" s="500"/>
      <c r="V8" s="500"/>
    </row>
    <row r="9" spans="1:23" ht="16.5" customHeight="1">
      <c r="A9" s="578">
        <v>3</v>
      </c>
      <c r="B9" s="579" t="s">
        <v>21</v>
      </c>
      <c r="C9" s="525">
        <f t="shared" si="0"/>
        <v>14413</v>
      </c>
      <c r="D9" s="581">
        <f t="shared" si="0"/>
        <v>1514220.7600000002</v>
      </c>
      <c r="E9" s="580">
        <f t="shared" si="0"/>
        <v>70887</v>
      </c>
      <c r="F9" s="582">
        <f t="shared" si="0"/>
        <v>0</v>
      </c>
      <c r="G9" s="582">
        <f t="shared" si="0"/>
        <v>59700</v>
      </c>
      <c r="H9" s="583">
        <f t="shared" si="0"/>
        <v>6063</v>
      </c>
      <c r="I9" s="584">
        <f t="shared" si="0"/>
        <v>938</v>
      </c>
      <c r="J9" s="584">
        <f t="shared" si="0"/>
        <v>1</v>
      </c>
      <c r="K9" s="584">
        <f t="shared" si="0"/>
        <v>15</v>
      </c>
      <c r="L9" s="585">
        <f t="shared" si="3"/>
        <v>9285</v>
      </c>
      <c r="M9" s="586">
        <f>M32+M52</f>
        <v>1293240.5539999998</v>
      </c>
      <c r="N9" s="586">
        <f t="shared" si="4"/>
        <v>5438984.64</v>
      </c>
      <c r="O9" s="587">
        <f t="shared" si="1"/>
        <v>6449231.88</v>
      </c>
      <c r="P9" s="587">
        <f>(D9*15.58)*6+O9</f>
        <v>147998588.5248</v>
      </c>
      <c r="Q9" s="581">
        <f>O9+P9</f>
        <v>154447820.4048</v>
      </c>
      <c r="R9" s="588">
        <f t="shared" si="2"/>
        <v>10715.869035232083</v>
      </c>
      <c r="S9" s="589">
        <f t="shared" si="5"/>
        <v>105.05937417609104</v>
      </c>
      <c r="T9" s="579">
        <f aca="true" t="shared" si="6" ref="T9:T21">T32+T52</f>
        <v>348</v>
      </c>
      <c r="U9" s="602"/>
      <c r="V9" s="603"/>
      <c r="W9" s="480"/>
    </row>
    <row r="10" spans="1:22" ht="16.5" customHeight="1">
      <c r="A10" s="578">
        <v>4</v>
      </c>
      <c r="B10" s="579" t="s">
        <v>22</v>
      </c>
      <c r="C10" s="525">
        <f t="shared" si="0"/>
        <v>25512</v>
      </c>
      <c r="D10" s="600">
        <f t="shared" si="0"/>
        <v>2513958.043</v>
      </c>
      <c r="E10" s="580">
        <f t="shared" si="0"/>
        <v>118569</v>
      </c>
      <c r="F10" s="582">
        <f t="shared" si="0"/>
        <v>0</v>
      </c>
      <c r="G10" s="582">
        <f t="shared" si="0"/>
        <v>102467</v>
      </c>
      <c r="H10" s="583">
        <f t="shared" si="0"/>
        <v>12463</v>
      </c>
      <c r="I10" s="584">
        <f t="shared" si="0"/>
        <v>1801</v>
      </c>
      <c r="J10" s="584">
        <f t="shared" si="0"/>
        <v>0</v>
      </c>
      <c r="K10" s="584">
        <f t="shared" si="0"/>
        <v>0</v>
      </c>
      <c r="L10" s="585">
        <f t="shared" si="3"/>
        <v>15179</v>
      </c>
      <c r="M10" s="601">
        <f t="shared" si="4"/>
        <v>1873880.019</v>
      </c>
      <c r="N10" s="601">
        <f t="shared" si="4"/>
        <v>7813613.62</v>
      </c>
      <c r="O10" s="587">
        <f>(F10*10.15+G10*15.19+H10*25.98+I10*11.17+J10*5.08+K10*1.98)*6</f>
        <v>11402277.84</v>
      </c>
      <c r="P10" s="587">
        <f aca="true" t="shared" si="7" ref="P10:P21">(D10*15.58)*6+O10</f>
        <v>246407075.69964</v>
      </c>
      <c r="Q10" s="581">
        <f aca="true" t="shared" si="8" ref="Q10:Q15">O10+P10</f>
        <v>257809353.53964</v>
      </c>
      <c r="R10" s="588">
        <f t="shared" si="2"/>
        <v>10105.415237521167</v>
      </c>
      <c r="S10" s="589">
        <f t="shared" si="5"/>
        <v>98.54021805424898</v>
      </c>
      <c r="T10" s="579">
        <f t="shared" si="6"/>
        <v>1887</v>
      </c>
      <c r="U10" s="500"/>
      <c r="V10" s="500"/>
    </row>
    <row r="11" spans="1:22" ht="16.5" customHeight="1">
      <c r="A11" s="578">
        <v>5</v>
      </c>
      <c r="B11" s="579" t="s">
        <v>23</v>
      </c>
      <c r="C11" s="525">
        <f t="shared" si="0"/>
        <v>33287</v>
      </c>
      <c r="D11" s="581">
        <f t="shared" si="0"/>
        <v>2967070.49</v>
      </c>
      <c r="E11" s="580">
        <f t="shared" si="0"/>
        <v>144995</v>
      </c>
      <c r="F11" s="582">
        <f t="shared" si="0"/>
        <v>6</v>
      </c>
      <c r="G11" s="582">
        <f t="shared" si="0"/>
        <v>137754</v>
      </c>
      <c r="H11" s="583">
        <f t="shared" si="0"/>
        <v>2311</v>
      </c>
      <c r="I11" s="584">
        <f t="shared" si="0"/>
        <v>0</v>
      </c>
      <c r="J11" s="584">
        <f t="shared" si="0"/>
        <v>0</v>
      </c>
      <c r="K11" s="584">
        <f t="shared" si="0"/>
        <v>0</v>
      </c>
      <c r="L11" s="585">
        <f t="shared" si="3"/>
        <v>18170</v>
      </c>
      <c r="M11" s="586">
        <f t="shared" si="4"/>
        <v>1801352.2319999998</v>
      </c>
      <c r="N11" s="586">
        <f t="shared" si="4"/>
        <v>7583483.19</v>
      </c>
      <c r="O11" s="587">
        <f>(F11*10.15+G11*15.19+H11*25.98+I11*11.17+J11*5.08+K11*1.98)*6</f>
        <v>12915503.64</v>
      </c>
      <c r="P11" s="587">
        <f t="shared" si="7"/>
        <v>290277253.0452</v>
      </c>
      <c r="Q11" s="581">
        <f t="shared" si="8"/>
        <v>303192756.6852</v>
      </c>
      <c r="R11" s="588">
        <f t="shared" si="2"/>
        <v>9108.443436933336</v>
      </c>
      <c r="S11" s="589">
        <f t="shared" si="5"/>
        <v>89.13601375912519</v>
      </c>
      <c r="T11" s="579">
        <f t="shared" si="6"/>
        <v>3907</v>
      </c>
      <c r="U11" s="500"/>
      <c r="V11" s="500"/>
    </row>
    <row r="12" spans="1:20" ht="16.5" customHeight="1">
      <c r="A12" s="578">
        <v>6</v>
      </c>
      <c r="B12" s="579" t="s">
        <v>24</v>
      </c>
      <c r="C12" s="525">
        <f>C35+C55</f>
        <v>17950</v>
      </c>
      <c r="D12" s="600">
        <f t="shared" si="0"/>
        <v>1883029.6549999998</v>
      </c>
      <c r="E12" s="580">
        <f t="shared" si="0"/>
        <v>94366</v>
      </c>
      <c r="F12" s="582">
        <f t="shared" si="0"/>
        <v>4</v>
      </c>
      <c r="G12" s="582">
        <f t="shared" si="0"/>
        <v>88362</v>
      </c>
      <c r="H12" s="583">
        <f t="shared" si="0"/>
        <v>5</v>
      </c>
      <c r="I12" s="584">
        <f t="shared" si="0"/>
        <v>0</v>
      </c>
      <c r="J12" s="584">
        <f t="shared" si="0"/>
        <v>0</v>
      </c>
      <c r="K12" s="584">
        <f t="shared" si="0"/>
        <v>0</v>
      </c>
      <c r="L12" s="585">
        <f t="shared" si="3"/>
        <v>8662</v>
      </c>
      <c r="M12" s="586">
        <f t="shared" si="4"/>
        <v>2720314.5820000004</v>
      </c>
      <c r="N12" s="601">
        <f t="shared" si="4"/>
        <v>11327421.469999999</v>
      </c>
      <c r="O12" s="587">
        <f t="shared" si="1"/>
        <v>8054335.68</v>
      </c>
      <c r="P12" s="587">
        <f t="shared" si="7"/>
        <v>184079947.8294</v>
      </c>
      <c r="Q12" s="581">
        <f>O12+P12</f>
        <v>192134283.5094</v>
      </c>
      <c r="R12" s="588">
        <f t="shared" si="2"/>
        <v>10703.859805537604</v>
      </c>
      <c r="S12" s="604">
        <f t="shared" si="5"/>
        <v>104.90415905292478</v>
      </c>
      <c r="T12" s="579">
        <f t="shared" si="6"/>
        <v>0</v>
      </c>
    </row>
    <row r="13" spans="1:20" ht="16.5" customHeight="1">
      <c r="A13" s="578">
        <v>7</v>
      </c>
      <c r="B13" s="579" t="s">
        <v>25</v>
      </c>
      <c r="C13" s="525">
        <f t="shared" si="0"/>
        <v>13193</v>
      </c>
      <c r="D13" s="581">
        <f t="shared" si="0"/>
        <v>1495202.0099999998</v>
      </c>
      <c r="E13" s="580">
        <f t="shared" si="0"/>
        <v>59544</v>
      </c>
      <c r="F13" s="582">
        <f t="shared" si="0"/>
        <v>5</v>
      </c>
      <c r="G13" s="582">
        <f t="shared" si="0"/>
        <v>37611</v>
      </c>
      <c r="H13" s="583">
        <f t="shared" si="0"/>
        <v>18446</v>
      </c>
      <c r="I13" s="584">
        <f t="shared" si="0"/>
        <v>1522</v>
      </c>
      <c r="J13" s="584">
        <f t="shared" si="0"/>
        <v>0</v>
      </c>
      <c r="K13" s="584">
        <f t="shared" si="0"/>
        <v>0</v>
      </c>
      <c r="L13" s="585">
        <f t="shared" si="3"/>
        <v>9456</v>
      </c>
      <c r="M13" s="586">
        <f>M36+M56</f>
        <v>1167814.546</v>
      </c>
      <c r="N13" s="601">
        <f t="shared" si="4"/>
        <v>5036229.71</v>
      </c>
      <c r="O13" s="587">
        <f t="shared" si="1"/>
        <v>6405537.959999999</v>
      </c>
      <c r="P13" s="587">
        <f t="shared" si="7"/>
        <v>146177021.8548</v>
      </c>
      <c r="Q13" s="581">
        <f>O13+P13</f>
        <v>152582559.8148</v>
      </c>
      <c r="R13" s="588">
        <f t="shared" si="2"/>
        <v>11565.418010672325</v>
      </c>
      <c r="S13" s="604">
        <f t="shared" si="5"/>
        <v>113.33298036837715</v>
      </c>
      <c r="T13" s="579">
        <f t="shared" si="6"/>
        <v>1279</v>
      </c>
    </row>
    <row r="14" spans="1:20" ht="16.5" customHeight="1">
      <c r="A14" s="578">
        <v>8</v>
      </c>
      <c r="B14" s="579" t="s">
        <v>26</v>
      </c>
      <c r="C14" s="525">
        <f t="shared" si="0"/>
        <v>11832</v>
      </c>
      <c r="D14" s="600">
        <f t="shared" si="0"/>
        <v>865071.6670000001</v>
      </c>
      <c r="E14" s="580">
        <f t="shared" si="0"/>
        <v>47560</v>
      </c>
      <c r="F14" s="582">
        <f t="shared" si="0"/>
        <v>6</v>
      </c>
      <c r="G14" s="582">
        <f t="shared" si="0"/>
        <v>31977</v>
      </c>
      <c r="H14" s="583">
        <f t="shared" si="0"/>
        <v>13055</v>
      </c>
      <c r="I14" s="584">
        <f t="shared" si="0"/>
        <v>1464</v>
      </c>
      <c r="J14" s="584">
        <f t="shared" si="0"/>
        <v>0</v>
      </c>
      <c r="K14" s="584">
        <f t="shared" si="0"/>
        <v>100</v>
      </c>
      <c r="L14" s="585">
        <f t="shared" si="3"/>
        <v>8378</v>
      </c>
      <c r="M14" s="586">
        <f>M37+M57</f>
        <v>504193.4</v>
      </c>
      <c r="N14" s="601">
        <f t="shared" si="4"/>
        <v>2213446.84</v>
      </c>
      <c r="O14" s="587">
        <f t="shared" si="1"/>
        <v>5049067.86</v>
      </c>
      <c r="P14" s="587">
        <f>(D14*15.58)*6+O14</f>
        <v>85915967.29116002</v>
      </c>
      <c r="Q14" s="581">
        <f t="shared" si="8"/>
        <v>90965035.15116002</v>
      </c>
      <c r="R14" s="588">
        <f t="shared" si="2"/>
        <v>7688.052328529413</v>
      </c>
      <c r="S14" s="605">
        <f t="shared" si="5"/>
        <v>73.11288598715349</v>
      </c>
      <c r="T14" s="579">
        <f t="shared" si="6"/>
        <v>1152</v>
      </c>
    </row>
    <row r="15" spans="1:20" ht="16.5" customHeight="1">
      <c r="A15" s="578">
        <v>9</v>
      </c>
      <c r="B15" s="523" t="s">
        <v>27</v>
      </c>
      <c r="C15" s="525">
        <f t="shared" si="0"/>
        <v>8225</v>
      </c>
      <c r="D15" s="581">
        <f>D38+D58</f>
        <v>634301.5</v>
      </c>
      <c r="E15" s="580">
        <f t="shared" si="0"/>
        <v>39232</v>
      </c>
      <c r="F15" s="582">
        <f t="shared" si="0"/>
        <v>0</v>
      </c>
      <c r="G15" s="582">
        <f t="shared" si="0"/>
        <v>35249</v>
      </c>
      <c r="H15" s="583">
        <f t="shared" si="0"/>
        <v>4</v>
      </c>
      <c r="I15" s="584">
        <f t="shared" si="0"/>
        <v>2418</v>
      </c>
      <c r="J15" s="584">
        <f t="shared" si="0"/>
        <v>0</v>
      </c>
      <c r="K15" s="584">
        <f t="shared" si="0"/>
        <v>0</v>
      </c>
      <c r="L15" s="585">
        <f t="shared" si="3"/>
        <v>4732</v>
      </c>
      <c r="M15" s="586">
        <f>M38+M58</f>
        <v>1411303.1729999995</v>
      </c>
      <c r="N15" s="601">
        <f t="shared" si="4"/>
        <v>5988867.080000002</v>
      </c>
      <c r="O15" s="587">
        <f>(F15*10.15+G15*15.19+H15*25.98+I15*11.17+J15*5.08+K15*1.98)*6</f>
        <v>3375271.74</v>
      </c>
      <c r="P15" s="587">
        <f>(D15*15.58)*6+O15</f>
        <v>62669775.96</v>
      </c>
      <c r="Q15" s="581">
        <f t="shared" si="8"/>
        <v>66045047.7</v>
      </c>
      <c r="R15" s="588">
        <f t="shared" si="2"/>
        <v>8029.793033434651</v>
      </c>
      <c r="S15" s="604">
        <f t="shared" si="5"/>
        <v>77.11872340425532</v>
      </c>
      <c r="T15" s="579">
        <f t="shared" si="6"/>
        <v>0</v>
      </c>
    </row>
    <row r="16" spans="1:20" ht="16.5" customHeight="1">
      <c r="A16" s="578">
        <v>10</v>
      </c>
      <c r="B16" s="579" t="s">
        <v>28</v>
      </c>
      <c r="C16" s="525">
        <v>4251</v>
      </c>
      <c r="D16" s="581">
        <v>441734.5</v>
      </c>
      <c r="E16" s="580">
        <v>18943</v>
      </c>
      <c r="F16" s="582">
        <f t="shared" si="0"/>
        <v>0</v>
      </c>
      <c r="G16" s="582">
        <v>10662</v>
      </c>
      <c r="H16" s="583">
        <v>6176</v>
      </c>
      <c r="I16" s="584">
        <v>565</v>
      </c>
      <c r="J16" s="584">
        <v>9</v>
      </c>
      <c r="K16" s="584">
        <f t="shared" si="0"/>
        <v>3</v>
      </c>
      <c r="L16" s="585">
        <f t="shared" si="3"/>
        <v>2942</v>
      </c>
      <c r="M16" s="586">
        <v>286917.374</v>
      </c>
      <c r="N16" s="601">
        <v>1219956.5</v>
      </c>
      <c r="O16" s="587">
        <v>1972625.82</v>
      </c>
      <c r="P16" s="587">
        <v>43265966.9</v>
      </c>
      <c r="Q16" s="581">
        <v>45238592.7</v>
      </c>
      <c r="R16" s="588">
        <v>10641.87078</v>
      </c>
      <c r="S16" s="589">
        <f t="shared" si="5"/>
        <v>103.9130792754646</v>
      </c>
      <c r="T16" s="579">
        <f t="shared" si="6"/>
        <v>133</v>
      </c>
    </row>
    <row r="17" spans="1:20" s="492" customFormat="1" ht="16.5" customHeight="1">
      <c r="A17" s="524">
        <v>11</v>
      </c>
      <c r="B17" s="523" t="s">
        <v>29</v>
      </c>
      <c r="C17" s="525">
        <v>23201</v>
      </c>
      <c r="D17" s="526">
        <v>2455724.908</v>
      </c>
      <c r="E17" s="525">
        <v>103401</v>
      </c>
      <c r="F17" s="527">
        <f t="shared" si="0"/>
        <v>4</v>
      </c>
      <c r="G17" s="527">
        <v>101521</v>
      </c>
      <c r="H17" s="528">
        <v>250</v>
      </c>
      <c r="I17" s="536">
        <f t="shared" si="0"/>
        <v>2</v>
      </c>
      <c r="J17" s="536">
        <f t="shared" si="0"/>
        <v>0</v>
      </c>
      <c r="K17" s="536">
        <f t="shared" si="0"/>
        <v>0</v>
      </c>
      <c r="L17" s="585">
        <f t="shared" si="3"/>
        <v>11071</v>
      </c>
      <c r="M17" s="571">
        <v>2580549.711</v>
      </c>
      <c r="N17" s="572">
        <v>11530153.87</v>
      </c>
      <c r="O17" s="538">
        <f>(F17*10.15+G17*15.19+H17*25.98+I17*11.17+J17*5.08+K17*1.98)*6</f>
        <v>9291971.580000002</v>
      </c>
      <c r="P17" s="538">
        <f>(D17*15.58)*6+O17</f>
        <v>238853135.97984</v>
      </c>
      <c r="Q17" s="526">
        <f>O17+P17</f>
        <v>248145107.55984002</v>
      </c>
      <c r="R17" s="534">
        <f t="shared" si="2"/>
        <v>10695.448797889747</v>
      </c>
      <c r="S17" s="535">
        <f t="shared" si="5"/>
        <v>105.84564923925691</v>
      </c>
      <c r="T17" s="523">
        <v>1327</v>
      </c>
    </row>
    <row r="18" spans="1:20" s="492" customFormat="1" ht="16.5" customHeight="1">
      <c r="A18" s="524">
        <v>12</v>
      </c>
      <c r="B18" s="523" t="s">
        <v>30</v>
      </c>
      <c r="C18" s="525">
        <v>12316</v>
      </c>
      <c r="D18" s="526">
        <v>1113122.84</v>
      </c>
      <c r="E18" s="525">
        <v>52293</v>
      </c>
      <c r="F18" s="527">
        <f t="shared" si="0"/>
        <v>0</v>
      </c>
      <c r="G18" s="527">
        <v>46629</v>
      </c>
      <c r="H18" s="528">
        <f t="shared" si="0"/>
        <v>2840</v>
      </c>
      <c r="I18" s="536">
        <f t="shared" si="0"/>
        <v>0</v>
      </c>
      <c r="J18" s="536">
        <f t="shared" si="0"/>
        <v>0</v>
      </c>
      <c r="K18" s="536">
        <f t="shared" si="0"/>
        <v>0</v>
      </c>
      <c r="L18" s="585">
        <f t="shared" si="3"/>
        <v>7867</v>
      </c>
      <c r="M18" s="571">
        <v>810585.485</v>
      </c>
      <c r="N18" s="572">
        <v>3443263.24</v>
      </c>
      <c r="O18" s="538">
        <f t="shared" si="1"/>
        <v>4692466.26</v>
      </c>
      <c r="P18" s="538">
        <f t="shared" si="7"/>
        <v>108747189.34320001</v>
      </c>
      <c r="Q18" s="526">
        <f>O18+P18</f>
        <v>113439655.60320002</v>
      </c>
      <c r="R18" s="534">
        <f t="shared" si="2"/>
        <v>9210.75475829815</v>
      </c>
      <c r="S18" s="545">
        <f t="shared" si="5"/>
        <v>90.38022409873336</v>
      </c>
      <c r="T18" s="523">
        <f t="shared" si="6"/>
        <v>676</v>
      </c>
    </row>
    <row r="19" spans="1:20" s="492" customFormat="1" ht="16.5" customHeight="1">
      <c r="A19" s="524">
        <v>13</v>
      </c>
      <c r="B19" s="523" t="s">
        <v>31</v>
      </c>
      <c r="C19" s="525">
        <v>24336</v>
      </c>
      <c r="D19" s="526">
        <v>2636398.98</v>
      </c>
      <c r="E19" s="525">
        <v>121231</v>
      </c>
      <c r="F19" s="527">
        <v>618</v>
      </c>
      <c r="G19" s="527">
        <v>112097</v>
      </c>
      <c r="H19" s="528">
        <v>3633</v>
      </c>
      <c r="I19" s="536">
        <f t="shared" si="0"/>
        <v>26</v>
      </c>
      <c r="J19" s="536">
        <f t="shared" si="0"/>
        <v>0</v>
      </c>
      <c r="K19" s="536">
        <f t="shared" si="0"/>
        <v>0</v>
      </c>
      <c r="L19" s="585">
        <f t="shared" si="3"/>
        <v>13402</v>
      </c>
      <c r="M19" s="572">
        <v>1889121.26</v>
      </c>
      <c r="N19" s="572">
        <v>7724533.05</v>
      </c>
      <c r="O19" s="538">
        <f t="shared" si="1"/>
        <v>10822211.34</v>
      </c>
      <c r="P19" s="538">
        <f>(D19*15.58)*6+O19</f>
        <v>257272787.99040002</v>
      </c>
      <c r="Q19" s="526">
        <f>O19+P19</f>
        <v>268094999.33040002</v>
      </c>
      <c r="R19" s="534">
        <f t="shared" si="2"/>
        <v>11016.395435996055</v>
      </c>
      <c r="S19" s="535">
        <f t="shared" si="5"/>
        <v>108.33329142011834</v>
      </c>
      <c r="T19" s="523">
        <f t="shared" si="6"/>
        <v>258</v>
      </c>
    </row>
    <row r="20" spans="1:20" s="492" customFormat="1" ht="16.5" customHeight="1">
      <c r="A20" s="524">
        <v>14</v>
      </c>
      <c r="B20" s="523" t="s">
        <v>32</v>
      </c>
      <c r="C20" s="525">
        <v>4829</v>
      </c>
      <c r="D20" s="526">
        <v>542714.3</v>
      </c>
      <c r="E20" s="525">
        <v>21971</v>
      </c>
      <c r="F20" s="527">
        <f t="shared" si="0"/>
        <v>0</v>
      </c>
      <c r="G20" s="527">
        <v>21361</v>
      </c>
      <c r="H20" s="528">
        <v>243</v>
      </c>
      <c r="I20" s="536">
        <f t="shared" si="0"/>
        <v>0</v>
      </c>
      <c r="J20" s="536">
        <f t="shared" si="0"/>
        <v>0</v>
      </c>
      <c r="K20" s="536">
        <f t="shared" si="0"/>
        <v>0</v>
      </c>
      <c r="L20" s="585">
        <f t="shared" si="3"/>
        <v>4596</v>
      </c>
      <c r="M20" s="571">
        <v>348201.768</v>
      </c>
      <c r="N20" s="572">
        <v>1509478.28</v>
      </c>
      <c r="O20" s="538">
        <f t="shared" si="1"/>
        <v>1984720.38</v>
      </c>
      <c r="P20" s="538">
        <f t="shared" si="7"/>
        <v>52717653.144000016</v>
      </c>
      <c r="Q20" s="526">
        <f>O20+P20</f>
        <v>54702373.52400002</v>
      </c>
      <c r="R20" s="534">
        <f t="shared" si="2"/>
        <v>11327.88849119901</v>
      </c>
      <c r="S20" s="545">
        <f t="shared" si="5"/>
        <v>112.38647753158004</v>
      </c>
      <c r="T20" s="523">
        <f t="shared" si="6"/>
        <v>141</v>
      </c>
    </row>
    <row r="21" spans="1:20" ht="16.5" customHeight="1">
      <c r="A21" s="578">
        <v>15</v>
      </c>
      <c r="B21" s="579" t="s">
        <v>33</v>
      </c>
      <c r="C21" s="525">
        <v>2390</v>
      </c>
      <c r="D21" s="600">
        <v>223622.407</v>
      </c>
      <c r="E21" s="580">
        <v>10710</v>
      </c>
      <c r="F21" s="582">
        <f t="shared" si="0"/>
        <v>15</v>
      </c>
      <c r="G21" s="582">
        <v>9092</v>
      </c>
      <c r="H21" s="583">
        <f t="shared" si="0"/>
        <v>744</v>
      </c>
      <c r="I21" s="584">
        <f t="shared" si="0"/>
        <v>213</v>
      </c>
      <c r="J21" s="584">
        <f t="shared" si="0"/>
        <v>0</v>
      </c>
      <c r="K21" s="584">
        <f t="shared" si="0"/>
        <v>47</v>
      </c>
      <c r="L21" s="585">
        <f t="shared" si="3"/>
        <v>1960</v>
      </c>
      <c r="M21" s="586">
        <v>165396.996</v>
      </c>
      <c r="N21" s="601">
        <v>781131.82</v>
      </c>
      <c r="O21" s="587">
        <f>(F21*10.15+G21*15.19+H21*25.98+I21*11.17+J21*5.08+K21*1.98)*6</f>
        <v>960366.7199999997</v>
      </c>
      <c r="P21" s="587">
        <f t="shared" si="7"/>
        <v>21864589.326360002</v>
      </c>
      <c r="Q21" s="581">
        <f>O21+P21</f>
        <v>22824956.04636</v>
      </c>
      <c r="R21" s="588">
        <f t="shared" si="2"/>
        <v>9550.190814376569</v>
      </c>
      <c r="S21" s="604">
        <f t="shared" si="5"/>
        <v>93.56586066945607</v>
      </c>
      <c r="T21" s="579">
        <f t="shared" si="6"/>
        <v>85</v>
      </c>
    </row>
    <row r="22" spans="1:20" s="492" customFormat="1" ht="16.5" customHeight="1">
      <c r="A22" s="485"/>
      <c r="B22" s="487" t="s">
        <v>34</v>
      </c>
      <c r="C22" s="488">
        <f>SUM(C7:C21)</f>
        <v>284338</v>
      </c>
      <c r="D22" s="489">
        <f aca="true" t="shared" si="9" ref="D22:Q22">SUM(D7:D21)</f>
        <v>25741534.909</v>
      </c>
      <c r="E22" s="488">
        <f t="shared" si="9"/>
        <v>1142469</v>
      </c>
      <c r="F22" s="488">
        <f t="shared" si="9"/>
        <v>904</v>
      </c>
      <c r="G22" s="488">
        <f t="shared" si="9"/>
        <v>977309</v>
      </c>
      <c r="H22" s="488">
        <f t="shared" si="9"/>
        <v>119672</v>
      </c>
      <c r="I22" s="488">
        <f t="shared" si="9"/>
        <v>8949</v>
      </c>
      <c r="J22" s="488">
        <f t="shared" si="9"/>
        <v>10</v>
      </c>
      <c r="K22" s="488">
        <f t="shared" si="9"/>
        <v>165</v>
      </c>
      <c r="L22" s="488">
        <f>SUM(L7:L21)</f>
        <v>148691</v>
      </c>
      <c r="M22" s="490">
        <f>SUM(M7:M21)</f>
        <v>22101002.57</v>
      </c>
      <c r="N22" s="489">
        <f>SUM(N7:N21)</f>
        <v>94338729.73999998</v>
      </c>
      <c r="O22" s="570">
        <f t="shared" si="9"/>
        <v>108383494.19999999</v>
      </c>
      <c r="P22" s="570">
        <f t="shared" si="9"/>
        <v>2504125460.408241</v>
      </c>
      <c r="Q22" s="570">
        <f t="shared" si="9"/>
        <v>2612508954.5882406</v>
      </c>
      <c r="R22" s="489">
        <f t="shared" si="2"/>
        <v>9188.040130366819</v>
      </c>
      <c r="S22" s="489">
        <f t="shared" si="5"/>
        <v>90.53146223508642</v>
      </c>
      <c r="T22" s="485">
        <f>SUM(T7:T21)</f>
        <v>68390</v>
      </c>
    </row>
    <row r="23" spans="1:20" s="492" customFormat="1" ht="16.5" customHeight="1">
      <c r="A23" s="493"/>
      <c r="B23" s="494"/>
      <c r="C23" s="495"/>
      <c r="D23" s="496"/>
      <c r="E23" s="495"/>
      <c r="F23" s="495"/>
      <c r="G23" s="495"/>
      <c r="H23" s="495"/>
      <c r="I23" s="495"/>
      <c r="J23" s="495"/>
      <c r="K23" s="495"/>
      <c r="L23" s="495"/>
      <c r="M23" s="495"/>
      <c r="N23" s="497"/>
      <c r="O23" s="496"/>
      <c r="P23" s="498"/>
      <c r="Q23" s="498"/>
      <c r="R23" s="498"/>
      <c r="S23" s="496"/>
      <c r="T23" s="493"/>
    </row>
    <row r="24" spans="1:22" s="492" customFormat="1" ht="16.5" customHeight="1">
      <c r="A24" s="493"/>
      <c r="B24" s="494"/>
      <c r="C24" s="495"/>
      <c r="D24" s="496"/>
      <c r="E24" s="495"/>
      <c r="F24" s="495"/>
      <c r="G24" s="495"/>
      <c r="H24" s="495"/>
      <c r="I24" s="495"/>
      <c r="J24" s="495"/>
      <c r="K24" s="495"/>
      <c r="L24" s="495"/>
      <c r="M24" s="495"/>
      <c r="N24" s="497"/>
      <c r="O24" s="496"/>
      <c r="P24" s="498"/>
      <c r="Q24" s="498"/>
      <c r="R24" s="498"/>
      <c r="S24" s="496"/>
      <c r="T24" s="493"/>
      <c r="V24" s="499"/>
    </row>
    <row r="25" spans="1:20" ht="16.5" customHeight="1">
      <c r="A25" s="500"/>
      <c r="B25" s="500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</row>
    <row r="26" spans="2:21" ht="18.75">
      <c r="B26" s="502" t="s">
        <v>43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4"/>
    </row>
    <row r="27" spans="1:20" ht="27.75" customHeight="1">
      <c r="A27" s="704" t="s">
        <v>1</v>
      </c>
      <c r="B27" s="699" t="s">
        <v>2</v>
      </c>
      <c r="C27" s="700" t="s">
        <v>3</v>
      </c>
      <c r="D27" s="705" t="s">
        <v>4</v>
      </c>
      <c r="E27" s="481"/>
      <c r="F27" s="699" t="s">
        <v>5</v>
      </c>
      <c r="G27" s="699"/>
      <c r="H27" s="699"/>
      <c r="I27" s="660" t="s">
        <v>6</v>
      </c>
      <c r="J27" s="660" t="s">
        <v>7</v>
      </c>
      <c r="K27" s="660" t="s">
        <v>8</v>
      </c>
      <c r="L27" s="649"/>
      <c r="M27" s="650"/>
      <c r="N27" s="651"/>
      <c r="O27" s="698" t="s">
        <v>35</v>
      </c>
      <c r="P27" s="698"/>
      <c r="Q27" s="699" t="s">
        <v>10</v>
      </c>
      <c r="R27" s="700" t="s">
        <v>38</v>
      </c>
      <c r="S27" s="699" t="s">
        <v>11</v>
      </c>
      <c r="T27" s="702" t="s">
        <v>81</v>
      </c>
    </row>
    <row r="28" spans="1:20" ht="24">
      <c r="A28" s="704"/>
      <c r="B28" s="699"/>
      <c r="C28" s="701"/>
      <c r="D28" s="705"/>
      <c r="E28" s="481" t="s">
        <v>36</v>
      </c>
      <c r="F28" s="481" t="s">
        <v>12</v>
      </c>
      <c r="G28" s="481" t="s">
        <v>13</v>
      </c>
      <c r="H28" s="481" t="s">
        <v>14</v>
      </c>
      <c r="I28" s="660"/>
      <c r="J28" s="660"/>
      <c r="K28" s="660"/>
      <c r="L28" s="73" t="s">
        <v>15</v>
      </c>
      <c r="M28" s="74" t="s">
        <v>16</v>
      </c>
      <c r="N28" s="74" t="s">
        <v>37</v>
      </c>
      <c r="O28" s="481" t="s">
        <v>17</v>
      </c>
      <c r="P28" s="481" t="s">
        <v>18</v>
      </c>
      <c r="Q28" s="699"/>
      <c r="R28" s="701"/>
      <c r="S28" s="699"/>
      <c r="T28" s="703"/>
    </row>
    <row r="29" spans="1:20" s="508" customFormat="1" ht="14.25">
      <c r="A29" s="505">
        <v>1</v>
      </c>
      <c r="B29" s="505">
        <v>2</v>
      </c>
      <c r="C29" s="505">
        <v>3</v>
      </c>
      <c r="D29" s="506">
        <v>4</v>
      </c>
      <c r="E29" s="506">
        <v>5</v>
      </c>
      <c r="F29" s="506">
        <v>6</v>
      </c>
      <c r="G29" s="506">
        <v>7</v>
      </c>
      <c r="H29" s="506">
        <v>8</v>
      </c>
      <c r="I29" s="506">
        <v>9</v>
      </c>
      <c r="J29" s="506">
        <v>10</v>
      </c>
      <c r="K29" s="506">
        <v>11</v>
      </c>
      <c r="L29" s="506">
        <v>12</v>
      </c>
      <c r="M29" s="506">
        <v>13</v>
      </c>
      <c r="N29" s="507"/>
      <c r="O29" s="505">
        <v>14</v>
      </c>
      <c r="P29" s="505">
        <v>15</v>
      </c>
      <c r="Q29" s="505">
        <v>16</v>
      </c>
      <c r="R29" s="505">
        <v>17</v>
      </c>
      <c r="S29" s="505">
        <v>18</v>
      </c>
      <c r="T29" s="304">
        <v>19</v>
      </c>
    </row>
    <row r="30" spans="1:21" s="492" customFormat="1" ht="15">
      <c r="A30" s="509">
        <v>1</v>
      </c>
      <c r="B30" s="510" t="s">
        <v>19</v>
      </c>
      <c r="C30" s="629">
        <v>50350</v>
      </c>
      <c r="D30" s="629">
        <v>2559786.95</v>
      </c>
      <c r="E30" s="629">
        <v>109839</v>
      </c>
      <c r="F30" s="629">
        <v>245</v>
      </c>
      <c r="G30" s="629">
        <v>92861</v>
      </c>
      <c r="H30" s="629">
        <v>16978</v>
      </c>
      <c r="I30" s="629">
        <v>0</v>
      </c>
      <c r="J30" s="629">
        <v>0</v>
      </c>
      <c r="K30" s="629">
        <v>0</v>
      </c>
      <c r="L30" s="629"/>
      <c r="M30" s="633">
        <v>1869115</v>
      </c>
      <c r="N30" s="633">
        <v>7972116</v>
      </c>
      <c r="O30" s="635">
        <v>11124802.68</v>
      </c>
      <c r="P30" s="634">
        <v>250413686.76600003</v>
      </c>
      <c r="Q30" s="634">
        <v>261538489.44600004</v>
      </c>
      <c r="R30" s="632">
        <v>12349.32042596798</v>
      </c>
      <c r="S30" s="522">
        <v>119.70257606865057</v>
      </c>
      <c r="T30" s="579">
        <v>45344</v>
      </c>
      <c r="U30" s="558"/>
    </row>
    <row r="31" spans="1:21" ht="15">
      <c r="A31" s="578">
        <v>2</v>
      </c>
      <c r="B31" s="579" t="s">
        <v>20</v>
      </c>
      <c r="C31" s="580">
        <v>5262</v>
      </c>
      <c r="D31" s="581">
        <v>252787.921</v>
      </c>
      <c r="E31" s="580">
        <v>14172</v>
      </c>
      <c r="F31" s="582">
        <v>1</v>
      </c>
      <c r="G31" s="582">
        <v>11375</v>
      </c>
      <c r="H31" s="583">
        <v>420</v>
      </c>
      <c r="I31" s="583"/>
      <c r="J31" s="583"/>
      <c r="K31" s="583"/>
      <c r="L31" s="606"/>
      <c r="M31" s="607">
        <v>64880.47</v>
      </c>
      <c r="N31" s="608">
        <v>325082.7</v>
      </c>
      <c r="O31" s="609">
        <v>1102248</v>
      </c>
      <c r="P31" s="609">
        <v>14156145.75</v>
      </c>
      <c r="Q31" s="600">
        <v>15258393.75</v>
      </c>
      <c r="R31" s="588">
        <v>2899.7327537058154</v>
      </c>
      <c r="S31" s="589">
        <v>48.040273850247054</v>
      </c>
      <c r="T31" s="579">
        <v>3185</v>
      </c>
      <c r="U31" s="558"/>
    </row>
    <row r="32" spans="1:21" ht="15">
      <c r="A32" s="578">
        <v>3</v>
      </c>
      <c r="B32" s="579" t="s">
        <v>21</v>
      </c>
      <c r="C32" s="584">
        <v>5128</v>
      </c>
      <c r="D32" s="611">
        <v>410782.62000000005</v>
      </c>
      <c r="E32" s="580">
        <v>26024</v>
      </c>
      <c r="F32" s="582">
        <v>0</v>
      </c>
      <c r="G32" s="583">
        <v>20401</v>
      </c>
      <c r="H32" s="583">
        <v>929</v>
      </c>
      <c r="I32" s="583">
        <v>263</v>
      </c>
      <c r="J32" s="583">
        <v>1</v>
      </c>
      <c r="K32" s="583"/>
      <c r="L32" s="606"/>
      <c r="M32" s="607">
        <v>232184.10900000003</v>
      </c>
      <c r="N32" s="608">
        <v>869554.8799999999</v>
      </c>
      <c r="O32" s="609">
        <v>2021816.4000000001</v>
      </c>
      <c r="P32" s="587">
        <v>40421775.717599995</v>
      </c>
      <c r="Q32" s="581">
        <v>42443592.1176</v>
      </c>
      <c r="R32" s="588">
        <v>8276.831536193447</v>
      </c>
      <c r="S32" s="589">
        <v>80.10581513260531</v>
      </c>
      <c r="T32" s="579">
        <v>247</v>
      </c>
      <c r="U32" s="558"/>
    </row>
    <row r="33" spans="1:21" ht="15">
      <c r="A33" s="578">
        <v>4</v>
      </c>
      <c r="B33" s="579" t="s">
        <v>22</v>
      </c>
      <c r="C33" s="580">
        <v>10333</v>
      </c>
      <c r="D33" s="581">
        <v>726667.2899999999</v>
      </c>
      <c r="E33" s="580">
        <v>45493</v>
      </c>
      <c r="F33" s="582"/>
      <c r="G33" s="582">
        <v>39940</v>
      </c>
      <c r="H33" s="583">
        <v>2455</v>
      </c>
      <c r="I33" s="583">
        <v>662</v>
      </c>
      <c r="J33" s="583"/>
      <c r="K33" s="612"/>
      <c r="L33" s="606"/>
      <c r="M33" s="607">
        <v>846926.2460000002</v>
      </c>
      <c r="N33" s="608">
        <v>3461226.63</v>
      </c>
      <c r="O33" s="609">
        <v>4067184.24</v>
      </c>
      <c r="P33" s="587">
        <v>71996042.50919999</v>
      </c>
      <c r="Q33" s="581">
        <v>76063226.74920002</v>
      </c>
      <c r="R33" s="588">
        <v>7361.194885241461</v>
      </c>
      <c r="S33" s="589">
        <v>70.3249095132101</v>
      </c>
      <c r="T33" s="579">
        <v>1027</v>
      </c>
      <c r="U33" s="558"/>
    </row>
    <row r="34" spans="1:21" ht="15">
      <c r="A34" s="578">
        <v>5</v>
      </c>
      <c r="B34" s="579" t="s">
        <v>23</v>
      </c>
      <c r="C34" s="580">
        <v>15117</v>
      </c>
      <c r="D34" s="581">
        <v>984598.86</v>
      </c>
      <c r="E34" s="580">
        <v>61857</v>
      </c>
      <c r="F34" s="582"/>
      <c r="G34" s="582">
        <v>56405</v>
      </c>
      <c r="H34" s="583">
        <v>673</v>
      </c>
      <c r="I34" s="578"/>
      <c r="J34" s="578"/>
      <c r="K34" s="578"/>
      <c r="L34" s="606"/>
      <c r="M34" s="613">
        <v>1214673.9319999998</v>
      </c>
      <c r="N34" s="614">
        <v>4929512.53</v>
      </c>
      <c r="O34" s="609">
        <v>5245658.940000001</v>
      </c>
      <c r="P34" s="609">
        <v>97285960.3728</v>
      </c>
      <c r="Q34" s="600">
        <v>102531619.3128</v>
      </c>
      <c r="R34" s="615">
        <v>6782.537495058544</v>
      </c>
      <c r="S34" s="589">
        <v>65.13189521730501</v>
      </c>
      <c r="T34" s="579">
        <v>1767</v>
      </c>
      <c r="U34" s="558"/>
    </row>
    <row r="35" spans="1:21" ht="15">
      <c r="A35" s="578">
        <v>6</v>
      </c>
      <c r="B35" s="579" t="s">
        <v>24</v>
      </c>
      <c r="C35" s="580">
        <v>9288</v>
      </c>
      <c r="D35" s="581">
        <v>693540.43</v>
      </c>
      <c r="E35" s="580">
        <v>46427</v>
      </c>
      <c r="F35" s="612">
        <v>4</v>
      </c>
      <c r="G35" s="582">
        <v>40671</v>
      </c>
      <c r="H35" s="583">
        <v>0</v>
      </c>
      <c r="I35" s="583"/>
      <c r="J35" s="583"/>
      <c r="K35" s="583"/>
      <c r="L35" s="606"/>
      <c r="M35" s="616">
        <v>810710.0930000001</v>
      </c>
      <c r="N35" s="617">
        <v>3217273.0400000005</v>
      </c>
      <c r="O35" s="609">
        <v>3706998.5399999996</v>
      </c>
      <c r="P35" s="609">
        <v>68539157.9364</v>
      </c>
      <c r="Q35" s="600">
        <v>72246156.4764</v>
      </c>
      <c r="R35" s="615">
        <v>7778.4406197674425</v>
      </c>
      <c r="S35" s="604">
        <v>74.67058893195522</v>
      </c>
      <c r="T35" s="579">
        <v>0</v>
      </c>
      <c r="U35" s="558"/>
    </row>
    <row r="36" spans="1:21" ht="15">
      <c r="A36" s="578">
        <v>7</v>
      </c>
      <c r="B36" s="523" t="s">
        <v>25</v>
      </c>
      <c r="C36" s="580">
        <v>3737</v>
      </c>
      <c r="D36" s="618">
        <v>266094.79000000004</v>
      </c>
      <c r="E36" s="582">
        <v>15742</v>
      </c>
      <c r="F36" s="583">
        <v>2</v>
      </c>
      <c r="G36" s="583">
        <v>9953</v>
      </c>
      <c r="H36" s="583">
        <v>2759</v>
      </c>
      <c r="I36" s="583">
        <v>240</v>
      </c>
      <c r="J36" s="583"/>
      <c r="K36" s="583"/>
      <c r="L36" s="619"/>
      <c r="M36" s="607">
        <v>174580.477</v>
      </c>
      <c r="N36" s="608">
        <v>762272.3600000002</v>
      </c>
      <c r="O36" s="609">
        <v>1353395.94</v>
      </c>
      <c r="P36" s="609">
        <v>26227936.909199998</v>
      </c>
      <c r="Q36" s="600">
        <v>27581332.8492</v>
      </c>
      <c r="R36" s="615">
        <v>7380.608201552047</v>
      </c>
      <c r="S36" s="604">
        <v>71.20545624832755</v>
      </c>
      <c r="T36" s="579">
        <v>871</v>
      </c>
      <c r="U36" s="558"/>
    </row>
    <row r="37" spans="1:21" ht="15">
      <c r="A37" s="578">
        <v>8</v>
      </c>
      <c r="B37" s="579" t="s">
        <v>26</v>
      </c>
      <c r="C37" s="580">
        <v>3454</v>
      </c>
      <c r="D37" s="581">
        <v>172294.48000000004</v>
      </c>
      <c r="E37" s="580">
        <v>11712</v>
      </c>
      <c r="F37" s="582">
        <v>0</v>
      </c>
      <c r="G37" s="582">
        <v>8479</v>
      </c>
      <c r="H37" s="583">
        <v>1835</v>
      </c>
      <c r="I37" s="583">
        <v>244</v>
      </c>
      <c r="J37" s="583">
        <v>0</v>
      </c>
      <c r="K37" s="583">
        <v>7</v>
      </c>
      <c r="L37" s="606"/>
      <c r="M37" s="607">
        <v>131655.63100000002</v>
      </c>
      <c r="N37" s="608">
        <v>568147.8799999999</v>
      </c>
      <c r="O37" s="609">
        <v>1075251.9</v>
      </c>
      <c r="P37" s="609">
        <v>17181339.8904</v>
      </c>
      <c r="Q37" s="600">
        <v>18256591.790400002</v>
      </c>
      <c r="R37" s="620">
        <v>5285.637461030689</v>
      </c>
      <c r="S37" s="605">
        <v>49.88259409380429</v>
      </c>
      <c r="T37" s="579">
        <v>585</v>
      </c>
      <c r="U37" s="558"/>
    </row>
    <row r="38" spans="1:21" ht="15">
      <c r="A38" s="578">
        <v>9</v>
      </c>
      <c r="B38" s="523" t="s">
        <v>27</v>
      </c>
      <c r="C38" s="580">
        <v>3493</v>
      </c>
      <c r="D38" s="581">
        <v>200850</v>
      </c>
      <c r="E38" s="580">
        <v>15857</v>
      </c>
      <c r="F38" s="582">
        <v>0</v>
      </c>
      <c r="G38" s="582">
        <v>11919</v>
      </c>
      <c r="H38" s="584">
        <v>0</v>
      </c>
      <c r="I38" s="584">
        <v>644</v>
      </c>
      <c r="J38" s="584"/>
      <c r="K38" s="584"/>
      <c r="L38" s="606"/>
      <c r="M38" s="607">
        <v>162402.443</v>
      </c>
      <c r="N38" s="608">
        <v>684948.0000000002</v>
      </c>
      <c r="O38" s="609">
        <v>1129458.54</v>
      </c>
      <c r="P38" s="609">
        <v>19904916.539999995</v>
      </c>
      <c r="Q38" s="600">
        <v>21034375.080000002</v>
      </c>
      <c r="R38" s="621">
        <v>6021.865181792156</v>
      </c>
      <c r="S38" s="604">
        <v>57.50071571714858</v>
      </c>
      <c r="T38" s="579"/>
      <c r="U38" s="558"/>
    </row>
    <row r="39" spans="1:21" s="492" customFormat="1" ht="15">
      <c r="A39" s="524">
        <v>10</v>
      </c>
      <c r="B39" s="523" t="s">
        <v>28</v>
      </c>
      <c r="C39" s="525">
        <v>1309</v>
      </c>
      <c r="D39" s="526">
        <v>97169.5</v>
      </c>
      <c r="E39" s="525">
        <v>5703</v>
      </c>
      <c r="F39" s="527">
        <v>0</v>
      </c>
      <c r="G39" s="527">
        <v>3066</v>
      </c>
      <c r="H39" s="528">
        <v>741</v>
      </c>
      <c r="I39" s="528">
        <v>107</v>
      </c>
      <c r="J39" s="528"/>
      <c r="K39" s="528"/>
      <c r="L39" s="529"/>
      <c r="M39" s="530">
        <v>47885.13</v>
      </c>
      <c r="N39" s="531">
        <v>203589.93</v>
      </c>
      <c r="O39" s="532">
        <f aca="true" t="shared" si="10" ref="O39:O44">(F39*10.15+G39*15.19+H39*25.98+I39*11.17+J39*5.08+K39*1.98)*6</f>
        <v>402113.46</v>
      </c>
      <c r="P39" s="532">
        <f aca="true" t="shared" si="11" ref="P39:P44">(D39*15.58)*6+O39</f>
        <v>9485518.32</v>
      </c>
      <c r="Q39" s="533">
        <f aca="true" t="shared" si="12" ref="Q39:Q44">O39+P39</f>
        <v>9887631.780000001</v>
      </c>
      <c r="R39" s="550">
        <f aca="true" t="shared" si="13" ref="R39:R45">Q39/C39</f>
        <v>7553.5766080977855</v>
      </c>
      <c r="S39" s="548">
        <f aca="true" t="shared" si="14" ref="S39:S45">D39/C39</f>
        <v>74.2318563789152</v>
      </c>
      <c r="T39" s="523">
        <v>66</v>
      </c>
      <c r="U39" s="499"/>
    </row>
    <row r="40" spans="1:21" s="492" customFormat="1" ht="15">
      <c r="A40" s="524">
        <v>11</v>
      </c>
      <c r="B40" s="523" t="s">
        <v>29</v>
      </c>
      <c r="C40" s="525">
        <v>12130</v>
      </c>
      <c r="D40" s="537">
        <v>921648.74</v>
      </c>
      <c r="E40" s="525">
        <v>51528</v>
      </c>
      <c r="F40" s="527">
        <v>0</v>
      </c>
      <c r="G40" s="527">
        <v>49997</v>
      </c>
      <c r="H40" s="528">
        <v>77</v>
      </c>
      <c r="I40" s="528"/>
      <c r="J40" s="528"/>
      <c r="K40" s="528"/>
      <c r="L40" s="529"/>
      <c r="M40" s="530">
        <v>718277.563</v>
      </c>
      <c r="N40" s="531">
        <v>3069040.47</v>
      </c>
      <c r="O40" s="532">
        <f t="shared" si="10"/>
        <v>4568729.34</v>
      </c>
      <c r="P40" s="538">
        <f t="shared" si="11"/>
        <v>90724453.55520001</v>
      </c>
      <c r="Q40" s="526">
        <f t="shared" si="12"/>
        <v>95293182.89520001</v>
      </c>
      <c r="R40" s="534">
        <f t="shared" si="13"/>
        <v>7855.991994657874</v>
      </c>
      <c r="S40" s="555">
        <f t="shared" si="14"/>
        <v>75.98093487221765</v>
      </c>
      <c r="T40" s="523">
        <v>651</v>
      </c>
      <c r="U40" s="499"/>
    </row>
    <row r="41" spans="1:21" s="492" customFormat="1" ht="15">
      <c r="A41" s="524">
        <v>12</v>
      </c>
      <c r="B41" s="523" t="s">
        <v>30</v>
      </c>
      <c r="C41" s="536">
        <v>4449</v>
      </c>
      <c r="D41" s="537">
        <v>303636.52</v>
      </c>
      <c r="E41" s="525">
        <v>19624</v>
      </c>
      <c r="F41" s="527"/>
      <c r="G41" s="528">
        <v>16565</v>
      </c>
      <c r="H41" s="528">
        <v>384</v>
      </c>
      <c r="I41" s="528"/>
      <c r="J41" s="528"/>
      <c r="K41" s="528"/>
      <c r="L41" s="529"/>
      <c r="M41" s="530">
        <v>170885.665</v>
      </c>
      <c r="N41" s="531">
        <v>739973.81</v>
      </c>
      <c r="O41" s="532">
        <f t="shared" si="10"/>
        <v>1569592.02</v>
      </c>
      <c r="P41" s="538">
        <f t="shared" si="11"/>
        <v>29953533.9096</v>
      </c>
      <c r="Q41" s="526">
        <f t="shared" si="12"/>
        <v>31523125.9296</v>
      </c>
      <c r="R41" s="542">
        <f t="shared" si="13"/>
        <v>7085.440757383682</v>
      </c>
      <c r="S41" s="545">
        <f t="shared" si="14"/>
        <v>68.24826253090582</v>
      </c>
      <c r="T41" s="523">
        <v>352</v>
      </c>
      <c r="U41" s="499"/>
    </row>
    <row r="42" spans="1:21" s="492" customFormat="1" ht="15">
      <c r="A42" s="524">
        <v>13</v>
      </c>
      <c r="B42" s="523" t="s">
        <v>31</v>
      </c>
      <c r="C42" s="536">
        <v>10934</v>
      </c>
      <c r="D42" s="551">
        <v>905528.37</v>
      </c>
      <c r="E42" s="525">
        <v>53366</v>
      </c>
      <c r="F42" s="527">
        <v>230</v>
      </c>
      <c r="G42" s="528">
        <v>47771</v>
      </c>
      <c r="H42" s="528">
        <v>818</v>
      </c>
      <c r="I42" s="528">
        <v>2</v>
      </c>
      <c r="J42" s="528"/>
      <c r="K42" s="528"/>
      <c r="L42" s="529"/>
      <c r="M42" s="552">
        <v>1177018.054</v>
      </c>
      <c r="N42" s="553">
        <v>4735140.22</v>
      </c>
      <c r="O42" s="532">
        <f t="shared" si="10"/>
        <v>4495499.82</v>
      </c>
      <c r="P42" s="532">
        <f t="shared" si="11"/>
        <v>89144291.84759998</v>
      </c>
      <c r="Q42" s="533">
        <f t="shared" si="12"/>
        <v>93639791.66759998</v>
      </c>
      <c r="R42" s="554">
        <f t="shared" si="13"/>
        <v>8564.092890762757</v>
      </c>
      <c r="S42" s="555">
        <f t="shared" si="14"/>
        <v>82.81766691055424</v>
      </c>
      <c r="T42" s="523">
        <v>184</v>
      </c>
      <c r="U42" s="499"/>
    </row>
    <row r="43" spans="1:21" s="492" customFormat="1" ht="15">
      <c r="A43" s="524">
        <v>14</v>
      </c>
      <c r="B43" s="523" t="s">
        <v>32</v>
      </c>
      <c r="C43" s="536">
        <v>233</v>
      </c>
      <c r="D43" s="537">
        <v>20184.93</v>
      </c>
      <c r="E43" s="525">
        <v>850</v>
      </c>
      <c r="F43" s="527"/>
      <c r="G43" s="528">
        <v>777</v>
      </c>
      <c r="H43" s="528">
        <v>6</v>
      </c>
      <c r="I43" s="528"/>
      <c r="J43" s="528"/>
      <c r="K43" s="528"/>
      <c r="L43" s="529"/>
      <c r="M43" s="530">
        <v>1552.309</v>
      </c>
      <c r="N43" s="553">
        <v>10574.36</v>
      </c>
      <c r="O43" s="532">
        <f t="shared" si="10"/>
        <v>71751.06</v>
      </c>
      <c r="P43" s="538">
        <f t="shared" si="11"/>
        <v>1958638.3164</v>
      </c>
      <c r="Q43" s="556">
        <f t="shared" si="12"/>
        <v>2030389.3764</v>
      </c>
      <c r="R43" s="542">
        <f t="shared" si="13"/>
        <v>8714.11749527897</v>
      </c>
      <c r="S43" s="545">
        <f t="shared" si="14"/>
        <v>86.6306008583691</v>
      </c>
      <c r="T43" s="523">
        <v>10</v>
      </c>
      <c r="U43" s="499"/>
    </row>
    <row r="44" spans="1:21" ht="15">
      <c r="A44" s="578">
        <v>15</v>
      </c>
      <c r="B44" s="579" t="s">
        <v>33</v>
      </c>
      <c r="C44" s="583">
        <v>430</v>
      </c>
      <c r="D44" s="622">
        <v>30797.93</v>
      </c>
      <c r="E44" s="580">
        <v>1830</v>
      </c>
      <c r="F44" s="582">
        <v>1</v>
      </c>
      <c r="G44" s="583">
        <v>1398</v>
      </c>
      <c r="H44" s="583">
        <v>96</v>
      </c>
      <c r="I44" s="583">
        <v>28</v>
      </c>
      <c r="J44" s="583"/>
      <c r="K44" s="583">
        <v>10</v>
      </c>
      <c r="L44" s="606"/>
      <c r="M44" s="607">
        <v>11486.071</v>
      </c>
      <c r="N44" s="608">
        <v>56136.62</v>
      </c>
      <c r="O44" s="609">
        <f t="shared" si="10"/>
        <v>144434.45999999996</v>
      </c>
      <c r="P44" s="609">
        <f t="shared" si="11"/>
        <v>3023424.9564</v>
      </c>
      <c r="Q44" s="600">
        <f t="shared" si="12"/>
        <v>3167859.4164</v>
      </c>
      <c r="R44" s="588">
        <f t="shared" si="13"/>
        <v>7367.114921860465</v>
      </c>
      <c r="S44" s="605">
        <f t="shared" si="14"/>
        <v>71.62309302325582</v>
      </c>
      <c r="T44" s="579">
        <v>4</v>
      </c>
      <c r="U44" s="558"/>
    </row>
    <row r="45" spans="1:21" s="492" customFormat="1" ht="15">
      <c r="A45" s="485"/>
      <c r="B45" s="487" t="s">
        <v>34</v>
      </c>
      <c r="C45" s="488">
        <f>SUM(C30:C44)</f>
        <v>135647</v>
      </c>
      <c r="D45" s="489">
        <f aca="true" t="shared" si="15" ref="D45:L45">SUM(D30:D44)</f>
        <v>8546369.331</v>
      </c>
      <c r="E45" s="488">
        <f t="shared" si="15"/>
        <v>480024</v>
      </c>
      <c r="F45" s="488">
        <f t="shared" si="15"/>
        <v>483</v>
      </c>
      <c r="G45" s="488">
        <f t="shared" si="15"/>
        <v>411578</v>
      </c>
      <c r="H45" s="488">
        <f t="shared" si="15"/>
        <v>28171</v>
      </c>
      <c r="I45" s="488">
        <f t="shared" si="15"/>
        <v>2190</v>
      </c>
      <c r="J45" s="488">
        <f t="shared" si="15"/>
        <v>1</v>
      </c>
      <c r="K45" s="488">
        <f t="shared" si="15"/>
        <v>17</v>
      </c>
      <c r="L45" s="488">
        <f t="shared" si="15"/>
        <v>0</v>
      </c>
      <c r="M45" s="490">
        <f>SUM(M30:M44)</f>
        <v>7634233.193000002</v>
      </c>
      <c r="N45" s="489">
        <f>SUM(N30:N44)</f>
        <v>31604589.429999996</v>
      </c>
      <c r="O45" s="491">
        <f>SUM(O30:O44)</f>
        <v>42078935.34000001</v>
      </c>
      <c r="P45" s="491">
        <f>SUM(P30:P44)</f>
        <v>830416823.2968001</v>
      </c>
      <c r="Q45" s="491">
        <f>SUM(Q30:Q44)</f>
        <v>872495758.6368</v>
      </c>
      <c r="R45" s="489">
        <f t="shared" si="13"/>
        <v>6432.10508626656</v>
      </c>
      <c r="S45" s="489">
        <f t="shared" si="14"/>
        <v>63.00448466239578</v>
      </c>
      <c r="T45" s="304">
        <f>T30+T31+T32+T33+T34+T35+T36+T37+T38+T39+T40+T41+T42+T43+T44</f>
        <v>54293</v>
      </c>
      <c r="U45" s="558"/>
    </row>
    <row r="46" spans="2:19" ht="18.75">
      <c r="B46" s="557" t="s">
        <v>44</v>
      </c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O46" s="559"/>
      <c r="P46" s="559"/>
      <c r="Q46" s="559"/>
      <c r="R46" s="559"/>
      <c r="S46" s="559"/>
    </row>
    <row r="47" spans="1:20" ht="30" customHeight="1">
      <c r="A47" s="704" t="s">
        <v>1</v>
      </c>
      <c r="B47" s="699" t="s">
        <v>2</v>
      </c>
      <c r="C47" s="700" t="s">
        <v>3</v>
      </c>
      <c r="D47" s="705" t="s">
        <v>4</v>
      </c>
      <c r="E47" s="481"/>
      <c r="F47" s="699" t="s">
        <v>5</v>
      </c>
      <c r="G47" s="699"/>
      <c r="H47" s="699"/>
      <c r="I47" s="660" t="s">
        <v>6</v>
      </c>
      <c r="J47" s="660" t="s">
        <v>7</v>
      </c>
      <c r="K47" s="660" t="s">
        <v>8</v>
      </c>
      <c r="L47" s="649" t="s">
        <v>9</v>
      </c>
      <c r="M47" s="650"/>
      <c r="N47" s="651"/>
      <c r="O47" s="698" t="s">
        <v>35</v>
      </c>
      <c r="P47" s="698"/>
      <c r="Q47" s="699" t="s">
        <v>10</v>
      </c>
      <c r="R47" s="700" t="s">
        <v>38</v>
      </c>
      <c r="S47" s="699" t="s">
        <v>11</v>
      </c>
      <c r="T47" s="702" t="s">
        <v>81</v>
      </c>
    </row>
    <row r="48" spans="1:20" ht="24">
      <c r="A48" s="704"/>
      <c r="B48" s="699"/>
      <c r="C48" s="701"/>
      <c r="D48" s="705"/>
      <c r="E48" s="481" t="s">
        <v>36</v>
      </c>
      <c r="F48" s="481" t="s">
        <v>12</v>
      </c>
      <c r="G48" s="481" t="s">
        <v>13</v>
      </c>
      <c r="H48" s="481" t="s">
        <v>14</v>
      </c>
      <c r="I48" s="660"/>
      <c r="J48" s="660"/>
      <c r="K48" s="660"/>
      <c r="L48" s="73" t="s">
        <v>15</v>
      </c>
      <c r="M48" s="74" t="s">
        <v>16</v>
      </c>
      <c r="N48" s="74" t="s">
        <v>37</v>
      </c>
      <c r="O48" s="481" t="s">
        <v>17</v>
      </c>
      <c r="P48" s="481" t="s">
        <v>18</v>
      </c>
      <c r="Q48" s="699"/>
      <c r="R48" s="701"/>
      <c r="S48" s="699"/>
      <c r="T48" s="703"/>
    </row>
    <row r="49" spans="1:20" s="508" customFormat="1" ht="14.25">
      <c r="A49" s="505">
        <v>1</v>
      </c>
      <c r="B49" s="505">
        <v>2</v>
      </c>
      <c r="C49" s="505">
        <v>3</v>
      </c>
      <c r="D49" s="506">
        <v>4</v>
      </c>
      <c r="E49" s="506">
        <v>5</v>
      </c>
      <c r="F49" s="506">
        <v>6</v>
      </c>
      <c r="G49" s="506">
        <v>7</v>
      </c>
      <c r="H49" s="506">
        <v>8</v>
      </c>
      <c r="I49" s="506">
        <v>9</v>
      </c>
      <c r="J49" s="506">
        <v>10</v>
      </c>
      <c r="K49" s="506">
        <v>11</v>
      </c>
      <c r="L49" s="506">
        <v>12</v>
      </c>
      <c r="M49" s="506">
        <v>13</v>
      </c>
      <c r="N49" s="507"/>
      <c r="O49" s="505">
        <v>14</v>
      </c>
      <c r="P49" s="505">
        <v>15</v>
      </c>
      <c r="Q49" s="505">
        <v>16</v>
      </c>
      <c r="R49" s="505">
        <v>17</v>
      </c>
      <c r="S49" s="505">
        <v>18</v>
      </c>
      <c r="T49" s="304">
        <v>19</v>
      </c>
    </row>
    <row r="50" spans="1:21" s="560" customFormat="1" ht="15">
      <c r="A50" s="509">
        <v>1</v>
      </c>
      <c r="B50" s="510" t="s">
        <v>19</v>
      </c>
      <c r="C50" s="629">
        <v>27639</v>
      </c>
      <c r="D50" s="629">
        <v>3123619.8600000003</v>
      </c>
      <c r="E50" s="629">
        <v>94327</v>
      </c>
      <c r="F50" s="629">
        <v>0</v>
      </c>
      <c r="G50" s="629">
        <v>59220</v>
      </c>
      <c r="H50" s="629">
        <v>35107</v>
      </c>
      <c r="I50" s="629">
        <v>0</v>
      </c>
      <c r="J50" s="629">
        <v>0</v>
      </c>
      <c r="K50" s="629">
        <v>0</v>
      </c>
      <c r="L50" s="629"/>
      <c r="M50" s="631">
        <f>2681069</f>
        <v>2681069</v>
      </c>
      <c r="N50" s="631">
        <f>11537704</f>
        <v>11537704</v>
      </c>
      <c r="O50" s="629">
        <v>10869789.96</v>
      </c>
      <c r="P50" s="629">
        <v>302865774.4728</v>
      </c>
      <c r="Q50" s="629">
        <v>313735564.43280005</v>
      </c>
      <c r="R50" s="629">
        <v>19788.145558074768</v>
      </c>
      <c r="S50" s="522">
        <v>196.28726885271436</v>
      </c>
      <c r="T50" s="307">
        <v>7895</v>
      </c>
      <c r="U50" s="628"/>
    </row>
    <row r="51" spans="1:21" ht="15">
      <c r="A51" s="578">
        <v>2</v>
      </c>
      <c r="B51" s="579" t="s">
        <v>20</v>
      </c>
      <c r="C51" s="580">
        <v>5352</v>
      </c>
      <c r="D51" s="581">
        <v>519168.118</v>
      </c>
      <c r="E51" s="580">
        <v>20429</v>
      </c>
      <c r="F51" s="582"/>
      <c r="G51" s="582">
        <v>19371</v>
      </c>
      <c r="H51" s="583">
        <v>934</v>
      </c>
      <c r="I51" s="583">
        <v>0</v>
      </c>
      <c r="J51" s="583">
        <v>0</v>
      </c>
      <c r="K51" s="583">
        <v>0</v>
      </c>
      <c r="L51" s="606"/>
      <c r="M51" s="607">
        <v>633067</v>
      </c>
      <c r="N51" s="608">
        <v>2893263.73</v>
      </c>
      <c r="O51" s="609">
        <v>1911064.8599999999</v>
      </c>
      <c r="P51" s="609">
        <v>50442900.530640006</v>
      </c>
      <c r="Q51" s="600">
        <v>52353965.390640005</v>
      </c>
      <c r="R51" s="588">
        <v>9782.131052062781</v>
      </c>
      <c r="S51" s="589">
        <v>97.00450635276532</v>
      </c>
      <c r="T51" s="579">
        <v>773</v>
      </c>
      <c r="U51" s="628"/>
    </row>
    <row r="52" spans="1:21" ht="15">
      <c r="A52" s="578">
        <v>3</v>
      </c>
      <c r="B52" s="579" t="s">
        <v>21</v>
      </c>
      <c r="C52" s="584">
        <v>9285</v>
      </c>
      <c r="D52" s="611">
        <v>1103438.1400000001</v>
      </c>
      <c r="E52" s="580">
        <v>44863</v>
      </c>
      <c r="F52" s="582"/>
      <c r="G52" s="583">
        <v>39299</v>
      </c>
      <c r="H52" s="583">
        <v>5134</v>
      </c>
      <c r="I52" s="583">
        <v>675</v>
      </c>
      <c r="J52" s="583"/>
      <c r="K52" s="583">
        <v>15</v>
      </c>
      <c r="L52" s="606"/>
      <c r="M52" s="607">
        <v>1061056.4449999998</v>
      </c>
      <c r="N52" s="608">
        <v>4569429.76</v>
      </c>
      <c r="O52" s="609">
        <v>4427415.479999999</v>
      </c>
      <c r="P52" s="587">
        <v>107576812.8072</v>
      </c>
      <c r="Q52" s="581">
        <v>112004228.2872</v>
      </c>
      <c r="R52" s="588">
        <v>12062.92173260097</v>
      </c>
      <c r="S52" s="589">
        <v>118.84094130317717</v>
      </c>
      <c r="T52" s="579">
        <v>101</v>
      </c>
      <c r="U52" s="628"/>
    </row>
    <row r="53" spans="1:21" ht="15">
      <c r="A53" s="578">
        <v>4</v>
      </c>
      <c r="B53" s="579" t="s">
        <v>22</v>
      </c>
      <c r="C53" s="580">
        <v>15179</v>
      </c>
      <c r="D53" s="581">
        <v>1787290.753</v>
      </c>
      <c r="E53" s="580">
        <v>73076</v>
      </c>
      <c r="F53" s="582"/>
      <c r="G53" s="582">
        <v>62527</v>
      </c>
      <c r="H53" s="583">
        <v>10008</v>
      </c>
      <c r="I53" s="583">
        <v>1139</v>
      </c>
      <c r="J53" s="583"/>
      <c r="K53" s="612"/>
      <c r="L53" s="606"/>
      <c r="M53" s="607">
        <v>1026953.7729999999</v>
      </c>
      <c r="N53" s="608">
        <v>4352386.99</v>
      </c>
      <c r="O53" s="587">
        <v>7335093.599999999</v>
      </c>
      <c r="P53" s="587">
        <v>174411033.19044006</v>
      </c>
      <c r="Q53" s="581">
        <v>181746126.79044</v>
      </c>
      <c r="R53" s="588">
        <v>11973.524394916662</v>
      </c>
      <c r="S53" s="589">
        <v>117.74759555965478</v>
      </c>
      <c r="T53" s="579">
        <v>860</v>
      </c>
      <c r="U53" s="628"/>
    </row>
    <row r="54" spans="1:21" ht="15">
      <c r="A54" s="578">
        <v>5</v>
      </c>
      <c r="B54" s="579" t="s">
        <v>23</v>
      </c>
      <c r="C54" s="580">
        <v>18170</v>
      </c>
      <c r="D54" s="581">
        <v>1982471.6300000001</v>
      </c>
      <c r="E54" s="580">
        <v>83138</v>
      </c>
      <c r="F54" s="582">
        <v>6</v>
      </c>
      <c r="G54" s="582">
        <v>81349</v>
      </c>
      <c r="H54" s="583">
        <v>1638</v>
      </c>
      <c r="I54" s="578"/>
      <c r="J54" s="578"/>
      <c r="K54" s="578"/>
      <c r="L54" s="606"/>
      <c r="M54" s="613">
        <v>586678.2999999999</v>
      </c>
      <c r="N54" s="614">
        <v>2653970.66</v>
      </c>
      <c r="O54" s="609">
        <v>7669844.700000001</v>
      </c>
      <c r="P54" s="609">
        <v>192991292.6724</v>
      </c>
      <c r="Q54" s="600">
        <v>200661137.37240002</v>
      </c>
      <c r="R54" s="615">
        <v>11043.540857039075</v>
      </c>
      <c r="S54" s="589">
        <v>109.10685910842048</v>
      </c>
      <c r="T54" s="579">
        <v>2140</v>
      </c>
      <c r="U54" s="628"/>
    </row>
    <row r="55" spans="1:21" ht="15">
      <c r="A55" s="578">
        <v>6</v>
      </c>
      <c r="B55" s="579" t="s">
        <v>24</v>
      </c>
      <c r="C55" s="580">
        <v>8662</v>
      </c>
      <c r="D55" s="600">
        <v>1189489.2249999999</v>
      </c>
      <c r="E55" s="580">
        <v>47939</v>
      </c>
      <c r="F55" s="612">
        <v>0</v>
      </c>
      <c r="G55" s="582">
        <v>47691</v>
      </c>
      <c r="H55" s="583">
        <v>5</v>
      </c>
      <c r="I55" s="583"/>
      <c r="J55" s="583"/>
      <c r="K55" s="583"/>
      <c r="L55" s="606"/>
      <c r="M55" s="616">
        <v>1909604.489</v>
      </c>
      <c r="N55" s="617">
        <v>8110148.429999999</v>
      </c>
      <c r="O55" s="609">
        <v>4347337.139999999</v>
      </c>
      <c r="P55" s="587">
        <v>115540789.89300002</v>
      </c>
      <c r="Q55" s="600">
        <v>119888127.03299999</v>
      </c>
      <c r="R55" s="615">
        <v>13840.698110482566</v>
      </c>
      <c r="S55" s="604">
        <v>137.32269972292772</v>
      </c>
      <c r="T55" s="579">
        <v>0</v>
      </c>
      <c r="U55" s="628"/>
    </row>
    <row r="56" spans="1:21" ht="15">
      <c r="A56" s="578">
        <v>7</v>
      </c>
      <c r="B56" s="523" t="s">
        <v>25</v>
      </c>
      <c r="C56" s="580">
        <v>9456</v>
      </c>
      <c r="D56" s="618">
        <v>1229107.2199999997</v>
      </c>
      <c r="E56" s="582">
        <v>43802</v>
      </c>
      <c r="F56" s="583">
        <v>3</v>
      </c>
      <c r="G56" s="583">
        <v>27658</v>
      </c>
      <c r="H56" s="583">
        <v>15687</v>
      </c>
      <c r="I56" s="583">
        <v>1282</v>
      </c>
      <c r="J56" s="583"/>
      <c r="K56" s="583"/>
      <c r="L56" s="606"/>
      <c r="M56" s="607">
        <v>993234.069</v>
      </c>
      <c r="N56" s="608">
        <v>4273957.35</v>
      </c>
      <c r="O56" s="609">
        <v>5052142.02</v>
      </c>
      <c r="P56" s="609">
        <v>119949084.9456</v>
      </c>
      <c r="Q56" s="600">
        <v>125001226.9656</v>
      </c>
      <c r="R56" s="615">
        <v>13219.249890609137</v>
      </c>
      <c r="S56" s="604">
        <v>129.98172800338406</v>
      </c>
      <c r="T56" s="579">
        <v>408</v>
      </c>
      <c r="U56" s="628"/>
    </row>
    <row r="57" spans="1:21" ht="15">
      <c r="A57" s="578">
        <v>8</v>
      </c>
      <c r="B57" s="579" t="s">
        <v>26</v>
      </c>
      <c r="C57" s="580">
        <v>8378</v>
      </c>
      <c r="D57" s="600">
        <v>692777.187</v>
      </c>
      <c r="E57" s="580">
        <v>35848</v>
      </c>
      <c r="F57" s="582">
        <v>6</v>
      </c>
      <c r="G57" s="582">
        <v>23498</v>
      </c>
      <c r="H57" s="583">
        <v>11220</v>
      </c>
      <c r="I57" s="583">
        <v>1220</v>
      </c>
      <c r="J57" s="583">
        <v>0</v>
      </c>
      <c r="K57" s="583">
        <v>93</v>
      </c>
      <c r="L57" s="606"/>
      <c r="M57" s="607">
        <v>372537.76900000003</v>
      </c>
      <c r="N57" s="608">
        <v>1645298.96</v>
      </c>
      <c r="O57" s="609">
        <v>3973815.960000001</v>
      </c>
      <c r="P57" s="609">
        <v>68734627.40076</v>
      </c>
      <c r="Q57" s="600">
        <v>72708443.36075999</v>
      </c>
      <c r="R57" s="620">
        <v>8678.496462253519</v>
      </c>
      <c r="S57" s="605">
        <v>82.69004380520411</v>
      </c>
      <c r="T57" s="579">
        <v>567</v>
      </c>
      <c r="U57" s="628"/>
    </row>
    <row r="58" spans="1:21" ht="15">
      <c r="A58" s="578">
        <v>9</v>
      </c>
      <c r="B58" s="523" t="s">
        <v>27</v>
      </c>
      <c r="C58" s="580">
        <v>4732</v>
      </c>
      <c r="D58" s="581">
        <v>433451.5</v>
      </c>
      <c r="E58" s="580">
        <v>23375</v>
      </c>
      <c r="F58" s="582">
        <v>0</v>
      </c>
      <c r="G58" s="582">
        <v>23330</v>
      </c>
      <c r="H58" s="584">
        <v>4</v>
      </c>
      <c r="I58" s="584">
        <v>1774</v>
      </c>
      <c r="J58" s="584"/>
      <c r="K58" s="584"/>
      <c r="L58" s="606"/>
      <c r="M58" s="607">
        <v>1248900.7299999995</v>
      </c>
      <c r="N58" s="608">
        <v>5303919.080000002</v>
      </c>
      <c r="O58" s="609">
        <v>2245357.5</v>
      </c>
      <c r="P58" s="609">
        <v>42764403.72</v>
      </c>
      <c r="Q58" s="600">
        <v>45009761.22</v>
      </c>
      <c r="R58" s="621">
        <v>9511.783858833474</v>
      </c>
      <c r="S58" s="604">
        <v>91.60006339814032</v>
      </c>
      <c r="T58" s="579"/>
      <c r="U58" s="628"/>
    </row>
    <row r="59" spans="1:21" s="492" customFormat="1" ht="15">
      <c r="A59" s="524">
        <v>10</v>
      </c>
      <c r="B59" s="523" t="s">
        <v>28</v>
      </c>
      <c r="C59" s="525">
        <v>2942</v>
      </c>
      <c r="D59" s="526">
        <v>344565</v>
      </c>
      <c r="E59" s="525">
        <v>13240</v>
      </c>
      <c r="F59" s="527">
        <v>0</v>
      </c>
      <c r="G59" s="527">
        <v>7596</v>
      </c>
      <c r="H59" s="528">
        <v>5435</v>
      </c>
      <c r="I59" s="528">
        <v>458</v>
      </c>
      <c r="J59" s="528">
        <v>9</v>
      </c>
      <c r="K59" s="528">
        <v>3</v>
      </c>
      <c r="L59" s="529"/>
      <c r="M59" s="530">
        <v>239032.246</v>
      </c>
      <c r="N59" s="531">
        <v>1016366.57</v>
      </c>
      <c r="O59" s="532">
        <f aca="true" t="shared" si="16" ref="O59:O64">(F59*10.15+G59*15.19+H59*25.98+I59*11.17+J59*5.08+K59*1.98)*6</f>
        <v>1570512.3599999999</v>
      </c>
      <c r="P59" s="532">
        <f aca="true" t="shared" si="17" ref="P59:P64">(D59*15.58)*6+O59</f>
        <v>33780448.56</v>
      </c>
      <c r="Q59" s="533">
        <f aca="true" t="shared" si="18" ref="Q59:Q64">O59+P59</f>
        <v>35350960.92</v>
      </c>
      <c r="R59" s="550">
        <f aca="true" t="shared" si="19" ref="R59:R65">Q59/C59</f>
        <v>12015.962243371856</v>
      </c>
      <c r="S59" s="548">
        <f aca="true" t="shared" si="20" ref="S59:S65">D59/C59</f>
        <v>117.11930659415364</v>
      </c>
      <c r="T59" s="523">
        <v>67</v>
      </c>
      <c r="U59" s="630"/>
    </row>
    <row r="60" spans="1:21" s="492" customFormat="1" ht="15">
      <c r="A60" s="524">
        <v>11</v>
      </c>
      <c r="B60" s="523" t="s">
        <v>29</v>
      </c>
      <c r="C60" s="525">
        <v>11071</v>
      </c>
      <c r="D60" s="537">
        <v>1534076.168</v>
      </c>
      <c r="E60" s="525">
        <v>51873</v>
      </c>
      <c r="F60" s="527">
        <v>4</v>
      </c>
      <c r="G60" s="527">
        <v>51524</v>
      </c>
      <c r="H60" s="528">
        <v>173</v>
      </c>
      <c r="I60" s="528">
        <v>2</v>
      </c>
      <c r="J60" s="528"/>
      <c r="K60" s="528"/>
      <c r="L60" s="529"/>
      <c r="M60" s="530">
        <v>1862272.148</v>
      </c>
      <c r="N60" s="531">
        <v>8461113.4</v>
      </c>
      <c r="O60" s="532">
        <f t="shared" si="16"/>
        <v>4723242.239999999</v>
      </c>
      <c r="P60" s="532">
        <f t="shared" si="17"/>
        <v>148128682.42464003</v>
      </c>
      <c r="Q60" s="533">
        <f t="shared" si="18"/>
        <v>152851924.66464004</v>
      </c>
      <c r="R60" s="534">
        <f t="shared" si="19"/>
        <v>13806.514738021862</v>
      </c>
      <c r="S60" s="535">
        <f t="shared" si="20"/>
        <v>138.56708228705628</v>
      </c>
      <c r="T60" s="523">
        <v>676</v>
      </c>
      <c r="U60" s="630"/>
    </row>
    <row r="61" spans="1:21" s="492" customFormat="1" ht="15">
      <c r="A61" s="524">
        <v>12</v>
      </c>
      <c r="B61" s="523" t="s">
        <v>30</v>
      </c>
      <c r="C61" s="536">
        <v>7867</v>
      </c>
      <c r="D61" s="537">
        <v>809486.32</v>
      </c>
      <c r="E61" s="525">
        <v>32669</v>
      </c>
      <c r="F61" s="527"/>
      <c r="G61" s="528">
        <v>30064</v>
      </c>
      <c r="H61" s="528">
        <v>2456</v>
      </c>
      <c r="I61" s="528"/>
      <c r="J61" s="528"/>
      <c r="K61" s="528"/>
      <c r="L61" s="529"/>
      <c r="M61" s="530">
        <v>639699.82</v>
      </c>
      <c r="N61" s="531">
        <v>2703289.43</v>
      </c>
      <c r="O61" s="532">
        <f t="shared" si="16"/>
        <v>3122874.2399999998</v>
      </c>
      <c r="P61" s="538">
        <f t="shared" si="17"/>
        <v>78793655.4336</v>
      </c>
      <c r="Q61" s="526">
        <f t="shared" si="18"/>
        <v>81916529.67359999</v>
      </c>
      <c r="R61" s="542">
        <f t="shared" si="19"/>
        <v>10412.676963721875</v>
      </c>
      <c r="S61" s="545">
        <f t="shared" si="20"/>
        <v>102.89644337104359</v>
      </c>
      <c r="T61" s="523">
        <v>324</v>
      </c>
      <c r="U61" s="630"/>
    </row>
    <row r="62" spans="1:21" s="492" customFormat="1" ht="15">
      <c r="A62" s="524">
        <v>13</v>
      </c>
      <c r="B62" s="523" t="s">
        <v>31</v>
      </c>
      <c r="C62" s="536">
        <v>13402</v>
      </c>
      <c r="D62" s="537">
        <v>1730870.61</v>
      </c>
      <c r="E62" s="525">
        <v>67865</v>
      </c>
      <c r="F62" s="527">
        <v>388</v>
      </c>
      <c r="G62" s="528">
        <v>64326</v>
      </c>
      <c r="H62" s="528">
        <v>2815</v>
      </c>
      <c r="I62" s="528">
        <v>24</v>
      </c>
      <c r="J62" s="528"/>
      <c r="K62" s="528"/>
      <c r="L62" s="529"/>
      <c r="M62" s="552">
        <v>712103.202</v>
      </c>
      <c r="N62" s="553">
        <v>2989392.83</v>
      </c>
      <c r="O62" s="532">
        <f t="shared" si="16"/>
        <v>6326711.52</v>
      </c>
      <c r="P62" s="532">
        <f t="shared" si="17"/>
        <v>168128496.14280003</v>
      </c>
      <c r="Q62" s="533">
        <f t="shared" si="18"/>
        <v>174455207.66280004</v>
      </c>
      <c r="R62" s="554">
        <f t="shared" si="19"/>
        <v>13017.10249685122</v>
      </c>
      <c r="S62" s="535">
        <f>D62/C62</f>
        <v>129.150172362334</v>
      </c>
      <c r="T62" s="523">
        <v>74</v>
      </c>
      <c r="U62" s="630"/>
    </row>
    <row r="63" spans="1:21" s="492" customFormat="1" ht="15">
      <c r="A63" s="524">
        <v>14</v>
      </c>
      <c r="B63" s="523" t="s">
        <v>32</v>
      </c>
      <c r="C63" s="536">
        <v>4596</v>
      </c>
      <c r="D63" s="537">
        <v>522529.37</v>
      </c>
      <c r="E63" s="525">
        <v>21121</v>
      </c>
      <c r="F63" s="527">
        <v>0</v>
      </c>
      <c r="G63" s="528">
        <v>20584</v>
      </c>
      <c r="H63" s="528">
        <v>237</v>
      </c>
      <c r="I63" s="528"/>
      <c r="J63" s="528"/>
      <c r="K63" s="528"/>
      <c r="L63" s="529"/>
      <c r="M63" s="530">
        <v>346649.459</v>
      </c>
      <c r="N63" s="553">
        <v>1498903.92</v>
      </c>
      <c r="O63" s="532">
        <f t="shared" si="16"/>
        <v>1912969.3199999998</v>
      </c>
      <c r="P63" s="538">
        <f t="shared" si="17"/>
        <v>50759014.827599995</v>
      </c>
      <c r="Q63" s="533">
        <f t="shared" si="18"/>
        <v>52671984.147599995</v>
      </c>
      <c r="R63" s="542">
        <f t="shared" si="19"/>
        <v>11460.396898955612</v>
      </c>
      <c r="S63" s="545">
        <f t="shared" si="20"/>
        <v>113.69220409051348</v>
      </c>
      <c r="T63" s="523">
        <v>131</v>
      </c>
      <c r="U63" s="630"/>
    </row>
    <row r="64" spans="1:21" ht="15">
      <c r="A64" s="578">
        <v>15</v>
      </c>
      <c r="B64" s="579" t="s">
        <v>33</v>
      </c>
      <c r="C64" s="583">
        <v>1960</v>
      </c>
      <c r="D64" s="622">
        <v>192824.477</v>
      </c>
      <c r="E64" s="580">
        <v>8880</v>
      </c>
      <c r="F64" s="582">
        <v>14</v>
      </c>
      <c r="G64" s="583">
        <v>7694</v>
      </c>
      <c r="H64" s="583">
        <v>648</v>
      </c>
      <c r="I64" s="583">
        <v>185</v>
      </c>
      <c r="J64" s="583"/>
      <c r="K64" s="583">
        <v>37</v>
      </c>
      <c r="L64" s="606"/>
      <c r="M64" s="607">
        <v>153910.925</v>
      </c>
      <c r="N64" s="608">
        <v>724995.2</v>
      </c>
      <c r="O64" s="609">
        <f t="shared" si="16"/>
        <v>815932.2600000001</v>
      </c>
      <c r="P64" s="609">
        <f t="shared" si="17"/>
        <v>18841164.369960003</v>
      </c>
      <c r="Q64" s="600">
        <f t="shared" si="18"/>
        <v>19657096.629960004</v>
      </c>
      <c r="R64" s="588">
        <f t="shared" si="19"/>
        <v>10029.130933653063</v>
      </c>
      <c r="S64" s="605">
        <f t="shared" si="20"/>
        <v>98.37983520408164</v>
      </c>
      <c r="T64" s="579">
        <v>81</v>
      </c>
      <c r="U64" s="628"/>
    </row>
    <row r="65" spans="1:20" ht="15">
      <c r="A65" s="304"/>
      <c r="B65" s="305" t="s">
        <v>34</v>
      </c>
      <c r="C65" s="562">
        <f>SUM(C50:C64)</f>
        <v>148691</v>
      </c>
      <c r="D65" s="563">
        <f aca="true" t="shared" si="21" ref="D65:L65">SUM(D50:D64)</f>
        <v>17195165.578000005</v>
      </c>
      <c r="E65" s="562">
        <f t="shared" si="21"/>
        <v>662445</v>
      </c>
      <c r="F65" s="562">
        <f t="shared" si="21"/>
        <v>421</v>
      </c>
      <c r="G65" s="562">
        <f t="shared" si="21"/>
        <v>565731</v>
      </c>
      <c r="H65" s="562">
        <f t="shared" si="21"/>
        <v>91501</v>
      </c>
      <c r="I65" s="562">
        <f t="shared" si="21"/>
        <v>6759</v>
      </c>
      <c r="J65" s="562">
        <f t="shared" si="21"/>
        <v>9</v>
      </c>
      <c r="K65" s="562">
        <f t="shared" si="21"/>
        <v>148</v>
      </c>
      <c r="L65" s="562">
        <f t="shared" si="21"/>
        <v>0</v>
      </c>
      <c r="M65" s="564">
        <f>SUM(M50:M64)</f>
        <v>14466769.375</v>
      </c>
      <c r="N65" s="563">
        <f>SUM(N50:N64)</f>
        <v>62734140.31000001</v>
      </c>
      <c r="O65" s="565">
        <f>SUM(O50:O64)</f>
        <v>66304103.16</v>
      </c>
      <c r="P65" s="565">
        <f>SUM(P50:P64)</f>
        <v>1673708181.3914402</v>
      </c>
      <c r="Q65" s="565">
        <f>SUM(Q50:Q64)</f>
        <v>1740012284.55144</v>
      </c>
      <c r="R65" s="563">
        <f t="shared" si="19"/>
        <v>11702.203122929028</v>
      </c>
      <c r="S65" s="563">
        <f t="shared" si="20"/>
        <v>115.64362051502785</v>
      </c>
      <c r="T65" s="566">
        <f>T50+T51+T52+T53+T54+T55+T56+T57+T58+T59+T60+T61+T62+T63+T64</f>
        <v>14097</v>
      </c>
    </row>
    <row r="67" spans="13:19" ht="15">
      <c r="M67" s="577"/>
      <c r="O67" s="568"/>
      <c r="P67" s="568"/>
      <c r="Q67" s="568"/>
      <c r="R67" s="568"/>
      <c r="S67" s="568"/>
    </row>
    <row r="69" spans="4:14" ht="15">
      <c r="D69" s="478"/>
      <c r="M69" s="478"/>
      <c r="N69" s="478"/>
    </row>
    <row r="71" spans="4:14" ht="15">
      <c r="D71" s="478"/>
      <c r="M71" s="478"/>
      <c r="N71" s="478"/>
    </row>
    <row r="74" spans="4:14" ht="15">
      <c r="D74" s="478"/>
      <c r="M74" s="478"/>
      <c r="N74" s="478"/>
    </row>
  </sheetData>
  <sheetProtection/>
  <mergeCells count="44">
    <mergeCell ref="L47:N47"/>
    <mergeCell ref="O47:P47"/>
    <mergeCell ref="Q47:Q48"/>
    <mergeCell ref="R47:R48"/>
    <mergeCell ref="S47:S48"/>
    <mergeCell ref="T47:T48"/>
    <mergeCell ref="S27:S28"/>
    <mergeCell ref="T27:T28"/>
    <mergeCell ref="A47:A48"/>
    <mergeCell ref="B47:B48"/>
    <mergeCell ref="C47:C48"/>
    <mergeCell ref="D47:D48"/>
    <mergeCell ref="F47:H47"/>
    <mergeCell ref="I47:I48"/>
    <mergeCell ref="J47:J48"/>
    <mergeCell ref="K47:K48"/>
    <mergeCell ref="J27:J28"/>
    <mergeCell ref="K27:K28"/>
    <mergeCell ref="L27:N27"/>
    <mergeCell ref="O27:P27"/>
    <mergeCell ref="Q27:Q28"/>
    <mergeCell ref="R27:R28"/>
    <mergeCell ref="A27:A28"/>
    <mergeCell ref="B27:B28"/>
    <mergeCell ref="C27:C28"/>
    <mergeCell ref="D27:D28"/>
    <mergeCell ref="F27:H27"/>
    <mergeCell ref="I27:I28"/>
    <mergeCell ref="L4:N4"/>
    <mergeCell ref="O4:P4"/>
    <mergeCell ref="Q4:Q5"/>
    <mergeCell ref="R4:R5"/>
    <mergeCell ref="S4:S5"/>
    <mergeCell ref="T4:T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9.421875" style="478" customWidth="1"/>
    <col min="2" max="2" width="33.00390625" style="478" customWidth="1"/>
    <col min="3" max="3" width="11.8515625" style="478" customWidth="1"/>
    <col min="4" max="4" width="17.8515625" style="480" customWidth="1"/>
    <col min="5" max="5" width="13.8515625" style="478" bestFit="1" customWidth="1"/>
    <col min="6" max="6" width="8.7109375" style="478" customWidth="1"/>
    <col min="7" max="7" width="11.421875" style="478" bestFit="1" customWidth="1"/>
    <col min="8" max="8" width="11.421875" style="478" customWidth="1"/>
    <col min="9" max="9" width="10.00390625" style="478" customWidth="1"/>
    <col min="10" max="10" width="12.8515625" style="478" customWidth="1"/>
    <col min="11" max="11" width="7.8515625" style="478" customWidth="1"/>
    <col min="12" max="12" width="12.421875" style="478" customWidth="1"/>
    <col min="13" max="13" width="17.7109375" style="480" customWidth="1"/>
    <col min="14" max="14" width="18.7109375" style="480" customWidth="1"/>
    <col min="15" max="15" width="17.57421875" style="478" customWidth="1"/>
    <col min="16" max="16" width="20.8515625" style="478" customWidth="1"/>
    <col min="17" max="17" width="18.28125" style="478" customWidth="1"/>
    <col min="18" max="18" width="17.57421875" style="478" customWidth="1"/>
    <col min="19" max="19" width="12.140625" style="478" bestFit="1" customWidth="1"/>
    <col min="20" max="20" width="13.7109375" style="478" customWidth="1"/>
    <col min="21" max="21" width="14.8515625" style="478" customWidth="1"/>
    <col min="22" max="16384" width="9.140625" style="478" customWidth="1"/>
  </cols>
  <sheetData>
    <row r="1" spans="1:19" ht="16.5" customHeight="1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19" ht="16.5" customHeight="1">
      <c r="A2" s="706" t="s">
        <v>98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ht="16.5" customHeight="1">
      <c r="C3" s="479"/>
    </row>
    <row r="4" spans="1:20" ht="19.5" customHeight="1">
      <c r="A4" s="704" t="s">
        <v>1</v>
      </c>
      <c r="B4" s="699" t="s">
        <v>2</v>
      </c>
      <c r="C4" s="700" t="s">
        <v>3</v>
      </c>
      <c r="D4" s="705" t="s">
        <v>4</v>
      </c>
      <c r="E4" s="481"/>
      <c r="F4" s="699" t="s">
        <v>5</v>
      </c>
      <c r="G4" s="699"/>
      <c r="H4" s="699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98" t="s">
        <v>35</v>
      </c>
      <c r="P4" s="698"/>
      <c r="Q4" s="699" t="s">
        <v>10</v>
      </c>
      <c r="R4" s="700" t="s">
        <v>38</v>
      </c>
      <c r="S4" s="699" t="s">
        <v>11</v>
      </c>
      <c r="T4" s="702" t="s">
        <v>81</v>
      </c>
    </row>
    <row r="5" spans="1:20" ht="39" customHeight="1">
      <c r="A5" s="704"/>
      <c r="B5" s="699"/>
      <c r="C5" s="701"/>
      <c r="D5" s="705"/>
      <c r="E5" s="481" t="s">
        <v>36</v>
      </c>
      <c r="F5" s="481" t="s">
        <v>12</v>
      </c>
      <c r="G5" s="481" t="s">
        <v>13</v>
      </c>
      <c r="H5" s="481" t="s">
        <v>14</v>
      </c>
      <c r="I5" s="660"/>
      <c r="J5" s="660"/>
      <c r="K5" s="660"/>
      <c r="L5" s="636" t="s">
        <v>15</v>
      </c>
      <c r="M5" s="637" t="s">
        <v>16</v>
      </c>
      <c r="N5" s="637" t="s">
        <v>37</v>
      </c>
      <c r="O5" s="481" t="s">
        <v>17</v>
      </c>
      <c r="P5" s="481" t="s">
        <v>18</v>
      </c>
      <c r="Q5" s="699"/>
      <c r="R5" s="701"/>
      <c r="S5" s="699"/>
      <c r="T5" s="703"/>
    </row>
    <row r="6" spans="1:20" s="486" customFormat="1" ht="16.5" customHeight="1">
      <c r="A6" s="482">
        <v>1</v>
      </c>
      <c r="B6" s="482">
        <v>2</v>
      </c>
      <c r="C6" s="482">
        <v>3</v>
      </c>
      <c r="D6" s="483">
        <v>4</v>
      </c>
      <c r="E6" s="483">
        <v>5</v>
      </c>
      <c r="F6" s="483">
        <v>6</v>
      </c>
      <c r="G6" s="483">
        <v>7</v>
      </c>
      <c r="H6" s="483">
        <v>8</v>
      </c>
      <c r="I6" s="483">
        <v>9</v>
      </c>
      <c r="J6" s="483">
        <v>10</v>
      </c>
      <c r="K6" s="483">
        <v>11</v>
      </c>
      <c r="L6" s="483">
        <v>12</v>
      </c>
      <c r="M6" s="483">
        <v>13</v>
      </c>
      <c r="N6" s="484"/>
      <c r="O6" s="482">
        <v>14</v>
      </c>
      <c r="P6" s="482">
        <v>15</v>
      </c>
      <c r="Q6" s="482">
        <v>16</v>
      </c>
      <c r="R6" s="482">
        <v>17</v>
      </c>
      <c r="S6" s="482">
        <v>18</v>
      </c>
      <c r="T6" s="485">
        <v>19</v>
      </c>
    </row>
    <row r="7" spans="1:20" s="599" customFormat="1" ht="16.5" customHeight="1">
      <c r="A7" s="306">
        <v>1</v>
      </c>
      <c r="B7" s="510" t="s">
        <v>19</v>
      </c>
      <c r="C7" s="511">
        <f aca="true" t="shared" si="0" ref="C7:K7">C32+C52</f>
        <v>77806</v>
      </c>
      <c r="D7" s="591">
        <f t="shared" si="0"/>
        <v>5676882</v>
      </c>
      <c r="E7" s="590">
        <f t="shared" si="0"/>
        <v>203613</v>
      </c>
      <c r="F7" s="592">
        <f t="shared" si="0"/>
        <v>245</v>
      </c>
      <c r="G7" s="592">
        <f t="shared" si="0"/>
        <v>151528</v>
      </c>
      <c r="H7" s="593">
        <f t="shared" si="0"/>
        <v>52085</v>
      </c>
      <c r="I7" s="594">
        <f t="shared" si="0"/>
        <v>0</v>
      </c>
      <c r="J7" s="594">
        <f t="shared" si="0"/>
        <v>0</v>
      </c>
      <c r="K7" s="594">
        <f t="shared" si="0"/>
        <v>0</v>
      </c>
      <c r="L7" s="585">
        <f aca="true" t="shared" si="1" ref="L7:L21">C52</f>
        <v>27586</v>
      </c>
      <c r="M7" s="595">
        <f aca="true" t="shared" si="2" ref="M7:N21">M32+M52</f>
        <v>4706868.801</v>
      </c>
      <c r="N7" s="595">
        <f t="shared" si="2"/>
        <v>20193032.64</v>
      </c>
      <c r="O7" s="587">
        <f aca="true" t="shared" si="3" ref="O7:O20">(F7*10.15+G7*15.19+H7*25.98+I7*11.17+J7*5.08+K7*1.98)*6</f>
        <v>21944192.22</v>
      </c>
      <c r="P7" s="587">
        <f aca="true" t="shared" si="4" ref="P7:P20">(D7*15.58)*6+O7</f>
        <v>552619121.58</v>
      </c>
      <c r="Q7" s="581">
        <f aca="true" t="shared" si="5" ref="Q7:Q20">O7+P7</f>
        <v>574563313.8000001</v>
      </c>
      <c r="R7" s="588">
        <f aca="true" t="shared" si="6" ref="R7:R22">Q7/C7</f>
        <v>7384.563064545152</v>
      </c>
      <c r="S7" s="598">
        <f>D7/C7</f>
        <v>72.96200807135696</v>
      </c>
      <c r="T7" s="307">
        <f>T32+T52</f>
        <v>53366</v>
      </c>
    </row>
    <row r="8" spans="1:22" ht="16.5" customHeight="1">
      <c r="A8" s="578">
        <v>2</v>
      </c>
      <c r="B8" s="523" t="s">
        <v>20</v>
      </c>
      <c r="C8" s="525">
        <f aca="true" t="shared" si="7" ref="C8:K8">C33+C53</f>
        <v>10617</v>
      </c>
      <c r="D8" s="600">
        <f t="shared" si="7"/>
        <v>772911.038</v>
      </c>
      <c r="E8" s="580">
        <f t="shared" si="7"/>
        <v>34602</v>
      </c>
      <c r="F8" s="582">
        <f t="shared" si="7"/>
        <v>1</v>
      </c>
      <c r="G8" s="582">
        <f t="shared" si="7"/>
        <v>30757</v>
      </c>
      <c r="H8" s="583">
        <f t="shared" si="7"/>
        <v>1349</v>
      </c>
      <c r="I8" s="584">
        <f t="shared" si="7"/>
        <v>0</v>
      </c>
      <c r="J8" s="584">
        <f t="shared" si="7"/>
        <v>0</v>
      </c>
      <c r="K8" s="584">
        <f t="shared" si="7"/>
        <v>0</v>
      </c>
      <c r="L8" s="585">
        <f t="shared" si="1"/>
        <v>5404</v>
      </c>
      <c r="M8" s="595">
        <f t="shared" si="2"/>
        <v>828492.04</v>
      </c>
      <c r="N8" s="595">
        <f t="shared" si="2"/>
        <v>3420152.16</v>
      </c>
      <c r="O8" s="587">
        <f t="shared" si="3"/>
        <v>3013536</v>
      </c>
      <c r="P8" s="587">
        <f>P33+P53</f>
        <v>65058078.60864</v>
      </c>
      <c r="Q8" s="581">
        <f t="shared" si="5"/>
        <v>68071614.60864</v>
      </c>
      <c r="R8" s="588">
        <f t="shared" si="6"/>
        <v>6411.567731811246</v>
      </c>
      <c r="S8" s="589">
        <f aca="true" t="shared" si="8" ref="S8:S22">D8/C8</f>
        <v>72.79938193463313</v>
      </c>
      <c r="T8" s="579">
        <f>T33+T53</f>
        <v>3958</v>
      </c>
      <c r="U8" s="500"/>
      <c r="V8" s="500"/>
    </row>
    <row r="9" spans="1:23" ht="16.5" customHeight="1">
      <c r="A9" s="578">
        <v>3</v>
      </c>
      <c r="B9" s="523" t="s">
        <v>21</v>
      </c>
      <c r="C9" s="525">
        <f aca="true" t="shared" si="9" ref="C9:K9">C34+C54</f>
        <v>14432</v>
      </c>
      <c r="D9" s="581">
        <f t="shared" si="9"/>
        <v>1515230.38</v>
      </c>
      <c r="E9" s="580">
        <f t="shared" si="9"/>
        <v>71002</v>
      </c>
      <c r="F9" s="582">
        <f t="shared" si="9"/>
        <v>0</v>
      </c>
      <c r="G9" s="582">
        <f t="shared" si="9"/>
        <v>59869</v>
      </c>
      <c r="H9" s="583">
        <f t="shared" si="9"/>
        <v>6057</v>
      </c>
      <c r="I9" s="584">
        <f t="shared" si="9"/>
        <v>928</v>
      </c>
      <c r="J9" s="584">
        <f t="shared" si="9"/>
        <v>1</v>
      </c>
      <c r="K9" s="584">
        <f t="shared" si="9"/>
        <v>15</v>
      </c>
      <c r="L9" s="585">
        <f t="shared" si="1"/>
        <v>9298</v>
      </c>
      <c r="M9" s="595">
        <f t="shared" si="2"/>
        <v>-269015.49299999996</v>
      </c>
      <c r="N9" s="595">
        <f t="shared" si="2"/>
        <v>-1270945.8299999998</v>
      </c>
      <c r="O9" s="587">
        <f t="shared" si="3"/>
        <v>6463029.0600000005</v>
      </c>
      <c r="P9" s="587">
        <f t="shared" si="4"/>
        <v>148106764.9824</v>
      </c>
      <c r="Q9" s="581">
        <f t="shared" si="5"/>
        <v>154569794.0424</v>
      </c>
      <c r="R9" s="588">
        <f t="shared" si="6"/>
        <v>10710.213001829268</v>
      </c>
      <c r="S9" s="589">
        <f t="shared" si="8"/>
        <v>104.99101856984478</v>
      </c>
      <c r="T9" s="579">
        <f aca="true" t="shared" si="10" ref="T9:T21">T34+T54</f>
        <v>348</v>
      </c>
      <c r="U9" s="602"/>
      <c r="V9" s="603"/>
      <c r="W9" s="480"/>
    </row>
    <row r="10" spans="1:22" ht="16.5" customHeight="1">
      <c r="A10" s="578">
        <v>4</v>
      </c>
      <c r="B10" s="523" t="s">
        <v>22</v>
      </c>
      <c r="C10" s="525">
        <f aca="true" t="shared" si="11" ref="C10:K10">C35+C55</f>
        <v>25556</v>
      </c>
      <c r="D10" s="600">
        <f t="shared" si="11"/>
        <v>2525358.34</v>
      </c>
      <c r="E10" s="580">
        <f t="shared" si="11"/>
        <v>118746</v>
      </c>
      <c r="F10" s="582">
        <f t="shared" si="11"/>
        <v>0</v>
      </c>
      <c r="G10" s="582">
        <f t="shared" si="11"/>
        <v>102766</v>
      </c>
      <c r="H10" s="583">
        <f t="shared" si="11"/>
        <v>12342</v>
      </c>
      <c r="I10" s="584">
        <f t="shared" si="11"/>
        <v>1790</v>
      </c>
      <c r="J10" s="584">
        <f t="shared" si="11"/>
        <v>0</v>
      </c>
      <c r="K10" s="584">
        <f t="shared" si="11"/>
        <v>0</v>
      </c>
      <c r="L10" s="585">
        <f t="shared" si="1"/>
        <v>15308</v>
      </c>
      <c r="M10" s="595">
        <f t="shared" si="2"/>
        <v>-216964.69800000003</v>
      </c>
      <c r="N10" s="595">
        <f t="shared" si="2"/>
        <v>-874264.77</v>
      </c>
      <c r="O10" s="587">
        <f t="shared" si="3"/>
        <v>11409930.000000002</v>
      </c>
      <c r="P10" s="587">
        <f t="shared" si="4"/>
        <v>247480427.62319997</v>
      </c>
      <c r="Q10" s="581">
        <f t="shared" si="5"/>
        <v>258890357.62319997</v>
      </c>
      <c r="R10" s="588">
        <f t="shared" si="6"/>
        <v>10130.316075410861</v>
      </c>
      <c r="S10" s="589">
        <f t="shared" si="8"/>
        <v>98.81665127562998</v>
      </c>
      <c r="T10" s="579">
        <f t="shared" si="10"/>
        <v>1887</v>
      </c>
      <c r="U10" s="500"/>
      <c r="V10" s="500"/>
    </row>
    <row r="11" spans="1:22" ht="16.5" customHeight="1">
      <c r="A11" s="578">
        <v>5</v>
      </c>
      <c r="B11" s="523" t="s">
        <v>23</v>
      </c>
      <c r="C11" s="525">
        <f aca="true" t="shared" si="12" ref="C11:K11">C36+C56</f>
        <v>33394</v>
      </c>
      <c r="D11" s="581">
        <f t="shared" si="12"/>
        <v>2980690.59</v>
      </c>
      <c r="E11" s="580">
        <f t="shared" si="12"/>
        <v>145393</v>
      </c>
      <c r="F11" s="582">
        <f t="shared" si="12"/>
        <v>6</v>
      </c>
      <c r="G11" s="582">
        <f t="shared" si="12"/>
        <v>138155</v>
      </c>
      <c r="H11" s="583">
        <f t="shared" si="12"/>
        <v>2308</v>
      </c>
      <c r="I11" s="584">
        <f t="shared" si="12"/>
        <v>0</v>
      </c>
      <c r="J11" s="584">
        <f t="shared" si="12"/>
        <v>0</v>
      </c>
      <c r="K11" s="584">
        <f t="shared" si="12"/>
        <v>0</v>
      </c>
      <c r="L11" s="585">
        <f t="shared" si="1"/>
        <v>18248</v>
      </c>
      <c r="M11" s="595">
        <f t="shared" si="2"/>
        <v>5763273.466</v>
      </c>
      <c r="N11" s="595">
        <f t="shared" si="2"/>
        <v>24381268.119999997</v>
      </c>
      <c r="O11" s="587">
        <f t="shared" si="3"/>
        <v>12951583.139999997</v>
      </c>
      <c r="P11" s="587">
        <f t="shared" si="4"/>
        <v>291586539.4932</v>
      </c>
      <c r="Q11" s="581">
        <f t="shared" si="5"/>
        <v>304538122.6332</v>
      </c>
      <c r="R11" s="588">
        <f t="shared" si="6"/>
        <v>9119.546105084746</v>
      </c>
      <c r="S11" s="589">
        <f t="shared" si="8"/>
        <v>89.25826765287177</v>
      </c>
      <c r="T11" s="579">
        <f t="shared" si="10"/>
        <v>3907</v>
      </c>
      <c r="U11" s="500"/>
      <c r="V11" s="500"/>
    </row>
    <row r="12" spans="1:20" ht="16.5" customHeight="1">
      <c r="A12" s="578">
        <v>6</v>
      </c>
      <c r="B12" s="523" t="s">
        <v>24</v>
      </c>
      <c r="C12" s="525">
        <f aca="true" t="shared" si="13" ref="C12:K12">C37+C57</f>
        <v>17956</v>
      </c>
      <c r="D12" s="600">
        <f t="shared" si="13"/>
        <v>1887782.6550000003</v>
      </c>
      <c r="E12" s="580">
        <f t="shared" si="13"/>
        <v>94599</v>
      </c>
      <c r="F12" s="582">
        <f t="shared" si="13"/>
        <v>4</v>
      </c>
      <c r="G12" s="582">
        <f t="shared" si="13"/>
        <v>88599</v>
      </c>
      <c r="H12" s="583">
        <f t="shared" si="13"/>
        <v>5</v>
      </c>
      <c r="I12" s="584">
        <f t="shared" si="13"/>
        <v>0</v>
      </c>
      <c r="J12" s="584">
        <f t="shared" si="13"/>
        <v>0</v>
      </c>
      <c r="K12" s="584">
        <f t="shared" si="13"/>
        <v>0</v>
      </c>
      <c r="L12" s="585">
        <f t="shared" si="1"/>
        <v>8737</v>
      </c>
      <c r="M12" s="595">
        <f t="shared" si="2"/>
        <v>1670929.511</v>
      </c>
      <c r="N12" s="595">
        <f t="shared" si="2"/>
        <v>7099180</v>
      </c>
      <c r="O12" s="587">
        <f t="shared" si="3"/>
        <v>8075935.86</v>
      </c>
      <c r="P12" s="587">
        <f t="shared" si="4"/>
        <v>184545858.44940004</v>
      </c>
      <c r="Q12" s="581">
        <f t="shared" si="5"/>
        <v>192621794.30940005</v>
      </c>
      <c r="R12" s="588">
        <f t="shared" si="6"/>
        <v>10727.433409968815</v>
      </c>
      <c r="S12" s="604">
        <f t="shared" si="8"/>
        <v>105.13380791935845</v>
      </c>
      <c r="T12" s="579">
        <f t="shared" si="10"/>
        <v>0</v>
      </c>
    </row>
    <row r="13" spans="1:20" ht="16.5" customHeight="1">
      <c r="A13" s="578">
        <v>7</v>
      </c>
      <c r="B13" s="523" t="s">
        <v>25</v>
      </c>
      <c r="C13" s="525">
        <f aca="true" t="shared" si="14" ref="C13:K13">C38+C58</f>
        <v>13196</v>
      </c>
      <c r="D13" s="581">
        <f t="shared" si="14"/>
        <v>1496858.41</v>
      </c>
      <c r="E13" s="580">
        <f t="shared" si="14"/>
        <v>59555</v>
      </c>
      <c r="F13" s="582">
        <f t="shared" si="14"/>
        <v>5</v>
      </c>
      <c r="G13" s="582">
        <f t="shared" si="14"/>
        <v>37640</v>
      </c>
      <c r="H13" s="583">
        <f t="shared" si="14"/>
        <v>18445</v>
      </c>
      <c r="I13" s="584">
        <f t="shared" si="14"/>
        <v>1522</v>
      </c>
      <c r="J13" s="584">
        <f t="shared" si="14"/>
        <v>0</v>
      </c>
      <c r="K13" s="584">
        <f t="shared" si="14"/>
        <v>0</v>
      </c>
      <c r="L13" s="585">
        <f t="shared" si="1"/>
        <v>9418</v>
      </c>
      <c r="M13" s="595">
        <f t="shared" si="2"/>
        <v>1427345.676</v>
      </c>
      <c r="N13" s="595">
        <f t="shared" si="2"/>
        <v>6111303.42</v>
      </c>
      <c r="O13" s="587">
        <f t="shared" si="3"/>
        <v>6408025.14</v>
      </c>
      <c r="P13" s="587">
        <f t="shared" si="4"/>
        <v>146334349.30679998</v>
      </c>
      <c r="Q13" s="581">
        <f t="shared" si="5"/>
        <v>152742374.44679996</v>
      </c>
      <c r="R13" s="588">
        <f t="shared" si="6"/>
        <v>11574.89954886329</v>
      </c>
      <c r="S13" s="604">
        <f t="shared" si="8"/>
        <v>113.43273795089421</v>
      </c>
      <c r="T13" s="579">
        <f t="shared" si="10"/>
        <v>1279</v>
      </c>
    </row>
    <row r="14" spans="1:20" ht="16.5" customHeight="1">
      <c r="A14" s="578">
        <v>8</v>
      </c>
      <c r="B14" s="523" t="s">
        <v>26</v>
      </c>
      <c r="C14" s="525">
        <f>C39+C59</f>
        <v>11831</v>
      </c>
      <c r="D14" s="525">
        <f aca="true" t="shared" si="15" ref="D14:I14">D39+D59</f>
        <v>865525.667</v>
      </c>
      <c r="E14" s="525">
        <f t="shared" si="15"/>
        <v>47562</v>
      </c>
      <c r="F14" s="525">
        <f t="shared" si="15"/>
        <v>6</v>
      </c>
      <c r="G14" s="525">
        <f t="shared" si="15"/>
        <v>31989</v>
      </c>
      <c r="H14" s="525">
        <f t="shared" si="15"/>
        <v>13056</v>
      </c>
      <c r="I14" s="525">
        <f t="shared" si="15"/>
        <v>1459</v>
      </c>
      <c r="J14" s="525">
        <f aca="true" t="shared" si="16" ref="J14:J21">J39+J59</f>
        <v>0</v>
      </c>
      <c r="K14" s="584">
        <f aca="true" t="shared" si="17" ref="K14:K21">K39+K59</f>
        <v>100</v>
      </c>
      <c r="L14" s="585">
        <f t="shared" si="1"/>
        <v>8470</v>
      </c>
      <c r="M14" s="595">
        <f t="shared" si="2"/>
        <v>480035.262</v>
      </c>
      <c r="N14" s="595">
        <f t="shared" si="2"/>
        <v>2136497.89</v>
      </c>
      <c r="O14" s="587">
        <f t="shared" si="3"/>
        <v>5049982.32</v>
      </c>
      <c r="P14" s="587">
        <f t="shared" si="4"/>
        <v>85959321.67116001</v>
      </c>
      <c r="Q14" s="581">
        <f t="shared" si="5"/>
        <v>91009303.99116</v>
      </c>
      <c r="R14" s="588">
        <f t="shared" si="6"/>
        <v>7692.443917771955</v>
      </c>
      <c r="S14" s="605">
        <f t="shared" si="8"/>
        <v>73.15743952328629</v>
      </c>
      <c r="T14" s="579">
        <f t="shared" si="10"/>
        <v>1152</v>
      </c>
    </row>
    <row r="15" spans="1:20" ht="16.5" customHeight="1">
      <c r="A15" s="578">
        <v>9</v>
      </c>
      <c r="B15" s="523" t="s">
        <v>27</v>
      </c>
      <c r="C15" s="525">
        <f aca="true" t="shared" si="18" ref="C15:H15">C40+C60</f>
        <v>8237</v>
      </c>
      <c r="D15" s="525">
        <f t="shared" si="18"/>
        <v>636395</v>
      </c>
      <c r="E15" s="525">
        <f t="shared" si="18"/>
        <v>39281</v>
      </c>
      <c r="F15" s="525">
        <f t="shared" si="18"/>
        <v>0</v>
      </c>
      <c r="G15" s="525">
        <f t="shared" si="18"/>
        <v>35327</v>
      </c>
      <c r="H15" s="525">
        <f t="shared" si="18"/>
        <v>4</v>
      </c>
      <c r="I15" s="525">
        <f aca="true" t="shared" si="19" ref="I15:I21">I40+I60</f>
        <v>2412</v>
      </c>
      <c r="J15" s="525">
        <f t="shared" si="16"/>
        <v>0</v>
      </c>
      <c r="K15" s="584">
        <f t="shared" si="17"/>
        <v>0</v>
      </c>
      <c r="L15" s="585">
        <f t="shared" si="1"/>
        <v>4770</v>
      </c>
      <c r="M15" s="595">
        <f t="shared" si="2"/>
        <v>1477233.8769999999</v>
      </c>
      <c r="N15" s="595">
        <f t="shared" si="2"/>
        <v>6274205.859999999</v>
      </c>
      <c r="O15" s="587">
        <v>3381522.84</v>
      </c>
      <c r="P15" s="587">
        <v>62871680.7</v>
      </c>
      <c r="Q15" s="581">
        <f>O15+P15</f>
        <v>66253203.54000001</v>
      </c>
      <c r="R15" s="588">
        <f t="shared" si="6"/>
        <v>8043.365732669662</v>
      </c>
      <c r="S15" s="604">
        <f t="shared" si="8"/>
        <v>77.26053174699527</v>
      </c>
      <c r="T15" s="579">
        <f t="shared" si="10"/>
        <v>0</v>
      </c>
    </row>
    <row r="16" spans="1:20" ht="16.5" customHeight="1">
      <c r="A16" s="578">
        <v>10</v>
      </c>
      <c r="B16" s="523" t="s">
        <v>28</v>
      </c>
      <c r="C16" s="525">
        <f aca="true" t="shared" si="20" ref="C16:H16">C41+C61</f>
        <v>4254</v>
      </c>
      <c r="D16" s="525">
        <f t="shared" si="20"/>
        <v>441989.5</v>
      </c>
      <c r="E16" s="525">
        <f t="shared" si="20"/>
        <v>18901</v>
      </c>
      <c r="F16" s="525">
        <f t="shared" si="20"/>
        <v>0</v>
      </c>
      <c r="G16" s="525">
        <f t="shared" si="20"/>
        <v>10682</v>
      </c>
      <c r="H16" s="525">
        <f t="shared" si="20"/>
        <v>6115</v>
      </c>
      <c r="I16" s="525">
        <f t="shared" si="19"/>
        <v>560</v>
      </c>
      <c r="J16" s="525">
        <f t="shared" si="16"/>
        <v>9</v>
      </c>
      <c r="K16" s="584">
        <f t="shared" si="17"/>
        <v>3</v>
      </c>
      <c r="L16" s="585">
        <f t="shared" si="1"/>
        <v>2914</v>
      </c>
      <c r="M16" s="595">
        <f t="shared" si="2"/>
        <v>-492981.48600000003</v>
      </c>
      <c r="N16" s="595">
        <f t="shared" si="2"/>
        <v>-2111741.36</v>
      </c>
      <c r="O16" s="587">
        <f t="shared" si="3"/>
        <v>1964604.84</v>
      </c>
      <c r="P16" s="587">
        <f t="shared" si="4"/>
        <v>43281783.300000004</v>
      </c>
      <c r="Q16" s="581">
        <f t="shared" si="5"/>
        <v>45246388.14000001</v>
      </c>
      <c r="R16" s="588">
        <f t="shared" si="6"/>
        <v>10636.198434414671</v>
      </c>
      <c r="S16" s="589">
        <f t="shared" si="8"/>
        <v>103.89974141984015</v>
      </c>
      <c r="T16" s="579">
        <f t="shared" si="10"/>
        <v>133</v>
      </c>
    </row>
    <row r="17" spans="1:20" s="492" customFormat="1" ht="16.5" customHeight="1">
      <c r="A17" s="524">
        <v>11</v>
      </c>
      <c r="B17" s="523" t="s">
        <v>29</v>
      </c>
      <c r="C17" s="525">
        <f aca="true" t="shared" si="21" ref="C17:H17">C42+C62</f>
        <v>23220</v>
      </c>
      <c r="D17" s="525">
        <f t="shared" si="21"/>
        <v>2459297.808</v>
      </c>
      <c r="E17" s="525">
        <f t="shared" si="21"/>
        <v>103481</v>
      </c>
      <c r="F17" s="525">
        <f t="shared" si="21"/>
        <v>4</v>
      </c>
      <c r="G17" s="525">
        <f t="shared" si="21"/>
        <v>101607</v>
      </c>
      <c r="H17" s="525">
        <f t="shared" si="21"/>
        <v>250</v>
      </c>
      <c r="I17" s="525">
        <f t="shared" si="19"/>
        <v>2</v>
      </c>
      <c r="J17" s="525">
        <f t="shared" si="16"/>
        <v>0</v>
      </c>
      <c r="K17" s="536">
        <f t="shared" si="17"/>
        <v>0</v>
      </c>
      <c r="L17" s="585">
        <f t="shared" si="1"/>
        <v>11072</v>
      </c>
      <c r="M17" s="595">
        <f t="shared" si="2"/>
        <v>3229496.326</v>
      </c>
      <c r="N17" s="595">
        <f t="shared" si="2"/>
        <v>14174363.58</v>
      </c>
      <c r="O17" s="587">
        <f t="shared" si="3"/>
        <v>9299809.620000001</v>
      </c>
      <c r="P17" s="587">
        <f t="shared" si="4"/>
        <v>239194968.71184003</v>
      </c>
      <c r="Q17" s="581">
        <f t="shared" si="5"/>
        <v>248494778.33184004</v>
      </c>
      <c r="R17" s="588">
        <f t="shared" si="6"/>
        <v>10701.756172775196</v>
      </c>
      <c r="S17" s="535">
        <f t="shared" si="8"/>
        <v>105.91291162790698</v>
      </c>
      <c r="T17" s="523">
        <v>1327</v>
      </c>
    </row>
    <row r="18" spans="1:20" s="492" customFormat="1" ht="16.5" customHeight="1">
      <c r="A18" s="524">
        <v>12</v>
      </c>
      <c r="B18" s="523" t="s">
        <v>30</v>
      </c>
      <c r="C18" s="525">
        <f aca="true" t="shared" si="22" ref="C18:H18">C43+C63</f>
        <v>12329</v>
      </c>
      <c r="D18" s="525">
        <f t="shared" si="22"/>
        <v>1115116.46</v>
      </c>
      <c r="E18" s="525">
        <f t="shared" si="22"/>
        <v>52244</v>
      </c>
      <c r="F18" s="525">
        <f t="shared" si="22"/>
        <v>0</v>
      </c>
      <c r="G18" s="525">
        <f t="shared" si="22"/>
        <v>46238</v>
      </c>
      <c r="H18" s="525">
        <f t="shared" si="22"/>
        <v>2815</v>
      </c>
      <c r="I18" s="525">
        <f t="shared" si="19"/>
        <v>0</v>
      </c>
      <c r="J18" s="525">
        <f t="shared" si="16"/>
        <v>0</v>
      </c>
      <c r="K18" s="536">
        <f t="shared" si="17"/>
        <v>0</v>
      </c>
      <c r="L18" s="585">
        <f t="shared" si="1"/>
        <v>7866</v>
      </c>
      <c r="M18" s="595">
        <f t="shared" si="2"/>
        <v>552669.961</v>
      </c>
      <c r="N18" s="595">
        <f t="shared" si="2"/>
        <v>2370055.33</v>
      </c>
      <c r="O18" s="587">
        <f t="shared" si="3"/>
        <v>4652933.52</v>
      </c>
      <c r="P18" s="587">
        <f t="shared" si="4"/>
        <v>108894020.2008</v>
      </c>
      <c r="Q18" s="581">
        <f t="shared" si="5"/>
        <v>113546953.7208</v>
      </c>
      <c r="R18" s="588">
        <f t="shared" si="6"/>
        <v>9209.745617714332</v>
      </c>
      <c r="S18" s="545">
        <f t="shared" si="8"/>
        <v>90.44662665260768</v>
      </c>
      <c r="T18" s="523">
        <f t="shared" si="10"/>
        <v>676</v>
      </c>
    </row>
    <row r="19" spans="1:20" s="492" customFormat="1" ht="16.5" customHeight="1">
      <c r="A19" s="524">
        <v>13</v>
      </c>
      <c r="B19" s="523" t="s">
        <v>31</v>
      </c>
      <c r="C19" s="525">
        <f aca="true" t="shared" si="23" ref="C19:H19">C44+C64</f>
        <v>24371</v>
      </c>
      <c r="D19" s="525">
        <f t="shared" si="23"/>
        <v>2640527.3600000003</v>
      </c>
      <c r="E19" s="525">
        <f t="shared" si="23"/>
        <v>121338</v>
      </c>
      <c r="F19" s="525">
        <f t="shared" si="23"/>
        <v>618</v>
      </c>
      <c r="G19" s="525">
        <f t="shared" si="23"/>
        <v>112209</v>
      </c>
      <c r="H19" s="525">
        <f t="shared" si="23"/>
        <v>3624</v>
      </c>
      <c r="I19" s="525">
        <f t="shared" si="19"/>
        <v>26</v>
      </c>
      <c r="J19" s="525">
        <f t="shared" si="16"/>
        <v>0</v>
      </c>
      <c r="K19" s="536">
        <f t="shared" si="17"/>
        <v>0</v>
      </c>
      <c r="L19" s="585">
        <f t="shared" si="1"/>
        <v>13533</v>
      </c>
      <c r="M19" s="595">
        <f t="shared" si="2"/>
        <v>1700341.972</v>
      </c>
      <c r="N19" s="595">
        <f t="shared" si="2"/>
        <v>7203210.78</v>
      </c>
      <c r="O19" s="587">
        <f t="shared" si="3"/>
        <v>10831016.1</v>
      </c>
      <c r="P19" s="587">
        <f t="shared" si="4"/>
        <v>257667513.71280003</v>
      </c>
      <c r="Q19" s="581">
        <f t="shared" si="5"/>
        <v>268498529.81280005</v>
      </c>
      <c r="R19" s="588">
        <f t="shared" si="6"/>
        <v>11017.132239661896</v>
      </c>
      <c r="S19" s="535">
        <f t="shared" si="8"/>
        <v>108.34710762791845</v>
      </c>
      <c r="T19" s="523">
        <f t="shared" si="10"/>
        <v>258</v>
      </c>
    </row>
    <row r="20" spans="1:20" s="492" customFormat="1" ht="16.5" customHeight="1">
      <c r="A20" s="524">
        <v>14</v>
      </c>
      <c r="B20" s="523" t="s">
        <v>32</v>
      </c>
      <c r="C20" s="525">
        <f aca="true" t="shared" si="24" ref="C20:H20">C45+C65</f>
        <v>4841</v>
      </c>
      <c r="D20" s="525">
        <f t="shared" si="24"/>
        <v>543854.2</v>
      </c>
      <c r="E20" s="525">
        <f t="shared" si="24"/>
        <v>22194</v>
      </c>
      <c r="F20" s="525">
        <f t="shared" si="24"/>
        <v>0</v>
      </c>
      <c r="G20" s="525">
        <f t="shared" si="24"/>
        <v>21575</v>
      </c>
      <c r="H20" s="525">
        <f t="shared" si="24"/>
        <v>245</v>
      </c>
      <c r="I20" s="525">
        <f t="shared" si="19"/>
        <v>0</v>
      </c>
      <c r="J20" s="525">
        <f t="shared" si="16"/>
        <v>0</v>
      </c>
      <c r="K20" s="536">
        <f t="shared" si="17"/>
        <v>0</v>
      </c>
      <c r="L20" s="585">
        <f t="shared" si="1"/>
        <v>4604</v>
      </c>
      <c r="M20" s="595">
        <f t="shared" si="2"/>
        <v>372575.011</v>
      </c>
      <c r="N20" s="595">
        <f t="shared" si="2"/>
        <v>1594465.79</v>
      </c>
      <c r="O20" s="587">
        <f t="shared" si="3"/>
        <v>2004536.0999999999</v>
      </c>
      <c r="P20" s="587">
        <f t="shared" si="4"/>
        <v>52844026.716</v>
      </c>
      <c r="Q20" s="581">
        <f t="shared" si="5"/>
        <v>54848562.816</v>
      </c>
      <c r="R20" s="588">
        <f t="shared" si="6"/>
        <v>11330.006778764719</v>
      </c>
      <c r="S20" s="545">
        <f t="shared" si="8"/>
        <v>112.34335881016318</v>
      </c>
      <c r="T20" s="523">
        <f t="shared" si="10"/>
        <v>141</v>
      </c>
    </row>
    <row r="21" spans="1:20" ht="16.5" customHeight="1">
      <c r="A21" s="578">
        <v>15</v>
      </c>
      <c r="B21" s="523" t="s">
        <v>33</v>
      </c>
      <c r="C21" s="525">
        <f aca="true" t="shared" si="25" ref="C21:H21">C46+C66</f>
        <v>2399</v>
      </c>
      <c r="D21" s="525">
        <f t="shared" si="25"/>
        <v>225010.85700000002</v>
      </c>
      <c r="E21" s="525">
        <f t="shared" si="25"/>
        <v>10744</v>
      </c>
      <c r="F21" s="525">
        <f t="shared" si="25"/>
        <v>15</v>
      </c>
      <c r="G21" s="525">
        <f t="shared" si="25"/>
        <v>9121</v>
      </c>
      <c r="H21" s="525">
        <f t="shared" si="25"/>
        <v>745</v>
      </c>
      <c r="I21" s="525">
        <f t="shared" si="19"/>
        <v>213</v>
      </c>
      <c r="J21" s="525">
        <f t="shared" si="16"/>
        <v>0</v>
      </c>
      <c r="K21" s="584">
        <f t="shared" si="17"/>
        <v>47</v>
      </c>
      <c r="L21" s="585">
        <f t="shared" si="1"/>
        <v>1979</v>
      </c>
      <c r="M21" s="595">
        <f t="shared" si="2"/>
        <v>-689123.85</v>
      </c>
      <c r="N21" s="595">
        <f t="shared" si="2"/>
        <v>-2812535.0500000003</v>
      </c>
      <c r="O21" s="587">
        <f>(F21*10.15+G21*15.19+H21*25.98+I21*11.17+J21*5.08+K21*1.98)*6</f>
        <v>963165.6599999999</v>
      </c>
      <c r="P21" s="587">
        <f>(D21*15.58)*6+O21</f>
        <v>21997180.57236</v>
      </c>
      <c r="Q21" s="581">
        <f>O21+P21</f>
        <v>22960346.23236</v>
      </c>
      <c r="R21" s="588">
        <f t="shared" si="6"/>
        <v>9570.798762967905</v>
      </c>
      <c r="S21" s="604">
        <f t="shared" si="8"/>
        <v>93.79360441850771</v>
      </c>
      <c r="T21" s="579">
        <f t="shared" si="10"/>
        <v>85</v>
      </c>
    </row>
    <row r="22" spans="1:20" s="492" customFormat="1" ht="16.5" customHeight="1">
      <c r="A22" s="485"/>
      <c r="B22" s="487" t="s">
        <v>34</v>
      </c>
      <c r="C22" s="488">
        <f>SUM(C7:C21)</f>
        <v>284439</v>
      </c>
      <c r="D22" s="489">
        <f aca="true" t="shared" si="26" ref="D22:Q22">SUM(D7:D21)</f>
        <v>25783430.264999997</v>
      </c>
      <c r="E22" s="488">
        <f t="shared" si="26"/>
        <v>1143255</v>
      </c>
      <c r="F22" s="488">
        <f t="shared" si="26"/>
        <v>904</v>
      </c>
      <c r="G22" s="488">
        <f t="shared" si="26"/>
        <v>978062</v>
      </c>
      <c r="H22" s="488">
        <f t="shared" si="26"/>
        <v>119445</v>
      </c>
      <c r="I22" s="488">
        <f t="shared" si="26"/>
        <v>8912</v>
      </c>
      <c r="J22" s="488">
        <f t="shared" si="26"/>
        <v>10</v>
      </c>
      <c r="K22" s="488">
        <f t="shared" si="26"/>
        <v>165</v>
      </c>
      <c r="L22" s="488">
        <f>SUM(L7:L21)</f>
        <v>149207</v>
      </c>
      <c r="M22" s="490">
        <f>SUM(M7:M21)</f>
        <v>20541176.376</v>
      </c>
      <c r="N22" s="489">
        <f>SUM(N7:N21)</f>
        <v>87888248.56000002</v>
      </c>
      <c r="O22" s="570">
        <f t="shared" si="26"/>
        <v>108413802.42</v>
      </c>
      <c r="P22" s="570">
        <f t="shared" si="26"/>
        <v>2508441635.6286</v>
      </c>
      <c r="Q22" s="570">
        <f t="shared" si="26"/>
        <v>2616855438.0485997</v>
      </c>
      <c r="R22" s="489">
        <f t="shared" si="6"/>
        <v>9200.058494259225</v>
      </c>
      <c r="S22" s="489">
        <f t="shared" si="8"/>
        <v>90.64660705810384</v>
      </c>
      <c r="T22" s="485">
        <f>SUM(T7:T21)</f>
        <v>68517</v>
      </c>
    </row>
    <row r="23" spans="1:20" s="492" customFormat="1" ht="16.5" customHeight="1">
      <c r="A23" s="493"/>
      <c r="B23" s="494"/>
      <c r="C23" s="495">
        <v>284540</v>
      </c>
      <c r="D23" s="496">
        <v>25791391.549000002</v>
      </c>
      <c r="E23" s="495">
        <v>1141930</v>
      </c>
      <c r="F23" s="495">
        <v>904</v>
      </c>
      <c r="G23" s="495">
        <v>975617</v>
      </c>
      <c r="H23" s="495">
        <v>121267</v>
      </c>
      <c r="I23" s="495">
        <v>8883</v>
      </c>
      <c r="J23" s="495">
        <v>10</v>
      </c>
      <c r="K23" s="495">
        <v>165</v>
      </c>
      <c r="L23" s="495">
        <v>151069</v>
      </c>
      <c r="M23" s="497">
        <v>86703342.221</v>
      </c>
      <c r="N23" s="496">
        <v>369138140.06700003</v>
      </c>
      <c r="O23" s="644">
        <v>104958871.97999997</v>
      </c>
      <c r="P23" s="644">
        <v>2439668045.60036</v>
      </c>
      <c r="Q23" s="644">
        <v>2544626917.5803604</v>
      </c>
      <c r="R23" s="496">
        <v>8942.949734941873</v>
      </c>
      <c r="S23" s="496">
        <v>90.64241072959867</v>
      </c>
      <c r="T23" s="493">
        <v>69098</v>
      </c>
    </row>
    <row r="24" spans="1:20" s="492" customFormat="1" ht="16.5" customHeight="1">
      <c r="A24" s="493"/>
      <c r="B24" s="494"/>
      <c r="C24" s="495">
        <f>C22-C23</f>
        <v>-101</v>
      </c>
      <c r="D24" s="495">
        <f aca="true" t="shared" si="27" ref="D24:T24">D22-D23</f>
        <v>-7961.284000005573</v>
      </c>
      <c r="E24" s="495">
        <f t="shared" si="27"/>
        <v>1325</v>
      </c>
      <c r="F24" s="495">
        <f t="shared" si="27"/>
        <v>0</v>
      </c>
      <c r="G24" s="495">
        <f t="shared" si="27"/>
        <v>2445</v>
      </c>
      <c r="H24" s="495">
        <f t="shared" si="27"/>
        <v>-1822</v>
      </c>
      <c r="I24" s="495">
        <f t="shared" si="27"/>
        <v>29</v>
      </c>
      <c r="J24" s="495">
        <f t="shared" si="27"/>
        <v>0</v>
      </c>
      <c r="K24" s="495">
        <f t="shared" si="27"/>
        <v>0</v>
      </c>
      <c r="L24" s="495">
        <f t="shared" si="27"/>
        <v>-1862</v>
      </c>
      <c r="M24" s="495">
        <f t="shared" si="27"/>
        <v>-66162165.845</v>
      </c>
      <c r="N24" s="495">
        <f t="shared" si="27"/>
        <v>-281249891.507</v>
      </c>
      <c r="O24" s="495">
        <f t="shared" si="27"/>
        <v>3454930.4400000274</v>
      </c>
      <c r="P24" s="495">
        <f t="shared" si="27"/>
        <v>68773590.0282402</v>
      </c>
      <c r="Q24" s="495">
        <f t="shared" si="27"/>
        <v>72228520.4682393</v>
      </c>
      <c r="R24" s="495">
        <f t="shared" si="27"/>
        <v>257.10875931735245</v>
      </c>
      <c r="S24" s="495">
        <f t="shared" si="27"/>
        <v>0.004196328505173597</v>
      </c>
      <c r="T24" s="495">
        <f t="shared" si="27"/>
        <v>-581</v>
      </c>
    </row>
    <row r="25" spans="1:20" s="492" customFormat="1" ht="16.5" customHeight="1">
      <c r="A25" s="493"/>
      <c r="B25" s="494"/>
      <c r="C25" s="495"/>
      <c r="D25" s="496"/>
      <c r="E25" s="495"/>
      <c r="F25" s="495"/>
      <c r="G25" s="495"/>
      <c r="H25" s="495"/>
      <c r="I25" s="495"/>
      <c r="J25" s="495"/>
      <c r="K25" s="495"/>
      <c r="L25" s="495"/>
      <c r="M25" s="495"/>
      <c r="N25" s="497"/>
      <c r="O25" s="496"/>
      <c r="P25" s="498"/>
      <c r="Q25" s="498"/>
      <c r="R25" s="498"/>
      <c r="S25" s="496"/>
      <c r="T25" s="493"/>
    </row>
    <row r="26" spans="1:22" s="492" customFormat="1" ht="16.5" customHeight="1">
      <c r="A26" s="493"/>
      <c r="B26" s="494"/>
      <c r="C26" s="495"/>
      <c r="D26" s="496"/>
      <c r="E26" s="495"/>
      <c r="F26" s="495"/>
      <c r="G26" s="495"/>
      <c r="H26" s="495"/>
      <c r="I26" s="495"/>
      <c r="J26" s="495"/>
      <c r="K26" s="495"/>
      <c r="L26" s="495"/>
      <c r="M26" s="495"/>
      <c r="N26" s="497"/>
      <c r="O26" s="496"/>
      <c r="P26" s="498"/>
      <c r="Q26" s="498"/>
      <c r="R26" s="498"/>
      <c r="S26" s="496"/>
      <c r="T26" s="493"/>
      <c r="V26" s="499"/>
    </row>
    <row r="27" spans="1:20" ht="16.5" customHeight="1">
      <c r="A27" s="500"/>
      <c r="B27" s="500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</row>
    <row r="28" spans="2:21" ht="18.75">
      <c r="B28" s="502" t="s">
        <v>43</v>
      </c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4"/>
    </row>
    <row r="29" spans="1:20" ht="27.75" customHeight="1">
      <c r="A29" s="704" t="s">
        <v>1</v>
      </c>
      <c r="B29" s="699" t="s">
        <v>2</v>
      </c>
      <c r="C29" s="700" t="s">
        <v>3</v>
      </c>
      <c r="D29" s="705" t="s">
        <v>4</v>
      </c>
      <c r="E29" s="481"/>
      <c r="F29" s="699" t="s">
        <v>5</v>
      </c>
      <c r="G29" s="699"/>
      <c r="H29" s="699"/>
      <c r="I29" s="660" t="s">
        <v>6</v>
      </c>
      <c r="J29" s="660" t="s">
        <v>7</v>
      </c>
      <c r="K29" s="660" t="s">
        <v>8</v>
      </c>
      <c r="L29" s="649"/>
      <c r="M29" s="650"/>
      <c r="N29" s="651"/>
      <c r="O29" s="698" t="s">
        <v>35</v>
      </c>
      <c r="P29" s="698"/>
      <c r="Q29" s="699" t="s">
        <v>10</v>
      </c>
      <c r="R29" s="700" t="s">
        <v>38</v>
      </c>
      <c r="S29" s="699" t="s">
        <v>11</v>
      </c>
      <c r="T29" s="702" t="s">
        <v>81</v>
      </c>
    </row>
    <row r="30" spans="1:20" ht="22.5">
      <c r="A30" s="704"/>
      <c r="B30" s="699"/>
      <c r="C30" s="701"/>
      <c r="D30" s="705"/>
      <c r="E30" s="481" t="s">
        <v>36</v>
      </c>
      <c r="F30" s="481" t="s">
        <v>12</v>
      </c>
      <c r="G30" s="481" t="s">
        <v>13</v>
      </c>
      <c r="H30" s="481" t="s">
        <v>14</v>
      </c>
      <c r="I30" s="660"/>
      <c r="J30" s="660"/>
      <c r="K30" s="660"/>
      <c r="L30" s="73" t="s">
        <v>15</v>
      </c>
      <c r="M30" s="74" t="s">
        <v>16</v>
      </c>
      <c r="N30" s="74" t="s">
        <v>37</v>
      </c>
      <c r="O30" s="481" t="s">
        <v>17</v>
      </c>
      <c r="P30" s="481" t="s">
        <v>18</v>
      </c>
      <c r="Q30" s="699"/>
      <c r="R30" s="701"/>
      <c r="S30" s="699"/>
      <c r="T30" s="703"/>
    </row>
    <row r="31" spans="1:20" s="508" customFormat="1" ht="14.25">
      <c r="A31" s="505">
        <v>1</v>
      </c>
      <c r="B31" s="505">
        <v>2</v>
      </c>
      <c r="C31" s="505">
        <v>3</v>
      </c>
      <c r="D31" s="506">
        <v>4</v>
      </c>
      <c r="E31" s="506">
        <v>5</v>
      </c>
      <c r="F31" s="506">
        <v>6</v>
      </c>
      <c r="G31" s="506">
        <v>7</v>
      </c>
      <c r="H31" s="506">
        <v>8</v>
      </c>
      <c r="I31" s="506">
        <v>9</v>
      </c>
      <c r="J31" s="506">
        <v>10</v>
      </c>
      <c r="K31" s="506">
        <v>11</v>
      </c>
      <c r="L31" s="506">
        <v>12</v>
      </c>
      <c r="M31" s="506">
        <v>13</v>
      </c>
      <c r="N31" s="507"/>
      <c r="O31" s="505">
        <v>14</v>
      </c>
      <c r="P31" s="505">
        <v>15</v>
      </c>
      <c r="Q31" s="505">
        <v>16</v>
      </c>
      <c r="R31" s="505">
        <v>17</v>
      </c>
      <c r="S31" s="505">
        <v>18</v>
      </c>
      <c r="T31" s="304">
        <v>19</v>
      </c>
    </row>
    <row r="32" spans="1:21" s="492" customFormat="1" ht="15">
      <c r="A32" s="509">
        <v>1</v>
      </c>
      <c r="B32" s="510" t="s">
        <v>19</v>
      </c>
      <c r="C32" s="629">
        <v>50220</v>
      </c>
      <c r="D32" s="629">
        <v>2550524</v>
      </c>
      <c r="E32" s="629">
        <v>109252</v>
      </c>
      <c r="F32" s="629">
        <v>245</v>
      </c>
      <c r="G32" s="629">
        <v>92274</v>
      </c>
      <c r="H32" s="629">
        <v>16978</v>
      </c>
      <c r="I32" s="629">
        <v>0</v>
      </c>
      <c r="J32" s="629">
        <v>0</v>
      </c>
      <c r="K32" s="629">
        <v>0</v>
      </c>
      <c r="L32" s="629"/>
      <c r="M32" s="631" t="s">
        <v>101</v>
      </c>
      <c r="N32" s="631" t="s">
        <v>102</v>
      </c>
      <c r="O32" s="532">
        <f aca="true" t="shared" si="28" ref="O32:O42">(F32*10.15+G32*15.19+H32*25.98+I32*11.17+J32*5.08+K32*1.98)*6</f>
        <v>11071303.5</v>
      </c>
      <c r="P32" s="532">
        <f aca="true" t="shared" si="29" ref="P32:P43">(D32*15.58)*6+O32</f>
        <v>249494287.02</v>
      </c>
      <c r="Q32" s="533">
        <f aca="true" t="shared" si="30" ref="Q32:Q46">O32+P32</f>
        <v>260565590.52</v>
      </c>
      <c r="R32" s="550">
        <f aca="true" t="shared" si="31" ref="R32:R46">Q32/C32</f>
        <v>5188.482487455198</v>
      </c>
      <c r="S32" s="605">
        <f aca="true" t="shared" si="32" ref="S32:S45">D32/C32</f>
        <v>50.787017124651534</v>
      </c>
      <c r="T32" s="579">
        <v>45339</v>
      </c>
      <c r="U32" s="558"/>
    </row>
    <row r="33" spans="1:21" ht="15">
      <c r="A33" s="578">
        <v>2</v>
      </c>
      <c r="B33" s="579" t="s">
        <v>20</v>
      </c>
      <c r="C33" s="580">
        <v>5213</v>
      </c>
      <c r="D33" s="581">
        <v>248834.82</v>
      </c>
      <c r="E33" s="580">
        <v>13921</v>
      </c>
      <c r="F33" s="582">
        <v>1</v>
      </c>
      <c r="G33" s="582">
        <v>11138</v>
      </c>
      <c r="H33" s="583">
        <v>410</v>
      </c>
      <c r="I33" s="583"/>
      <c r="J33" s="583"/>
      <c r="K33" s="583"/>
      <c r="L33" s="606"/>
      <c r="M33" s="607">
        <v>174847.27</v>
      </c>
      <c r="N33" s="608">
        <v>556202.51</v>
      </c>
      <c r="O33" s="532">
        <f t="shared" si="28"/>
        <v>1079089.02</v>
      </c>
      <c r="P33" s="532">
        <v>14132986.77</v>
      </c>
      <c r="Q33" s="533">
        <f t="shared" si="30"/>
        <v>15212075.79</v>
      </c>
      <c r="R33" s="550">
        <f t="shared" si="31"/>
        <v>2918.10393055822</v>
      </c>
      <c r="S33" s="605">
        <f t="shared" si="32"/>
        <v>47.73351620947631</v>
      </c>
      <c r="T33" s="579">
        <v>3185</v>
      </c>
      <c r="U33" s="558"/>
    </row>
    <row r="34" spans="1:21" ht="15">
      <c r="A34" s="578">
        <v>3</v>
      </c>
      <c r="B34" s="579" t="s">
        <v>21</v>
      </c>
      <c r="C34" s="584">
        <v>5134</v>
      </c>
      <c r="D34" s="611">
        <v>411609.24</v>
      </c>
      <c r="E34" s="580">
        <v>26060</v>
      </c>
      <c r="F34" s="582">
        <v>0</v>
      </c>
      <c r="G34" s="583">
        <v>20443</v>
      </c>
      <c r="H34" s="583">
        <v>946</v>
      </c>
      <c r="I34" s="583">
        <v>256</v>
      </c>
      <c r="J34" s="583">
        <v>1</v>
      </c>
      <c r="K34" s="583"/>
      <c r="L34" s="606"/>
      <c r="M34" s="607">
        <v>396779.117</v>
      </c>
      <c r="N34" s="608">
        <v>1477690.8</v>
      </c>
      <c r="O34" s="532">
        <f t="shared" si="28"/>
        <v>2027825.1</v>
      </c>
      <c r="P34" s="532">
        <f t="shared" si="29"/>
        <v>40505056.8552</v>
      </c>
      <c r="Q34" s="533">
        <f t="shared" si="30"/>
        <v>42532881.9552</v>
      </c>
      <c r="R34" s="550">
        <f t="shared" si="31"/>
        <v>8284.550439267628</v>
      </c>
      <c r="S34" s="605">
        <f t="shared" si="32"/>
        <v>80.17320607713283</v>
      </c>
      <c r="T34" s="579">
        <v>247</v>
      </c>
      <c r="U34" s="558"/>
    </row>
    <row r="35" spans="1:21" ht="15">
      <c r="A35" s="578">
        <v>4</v>
      </c>
      <c r="B35" s="579" t="s">
        <v>22</v>
      </c>
      <c r="C35" s="580">
        <v>10248</v>
      </c>
      <c r="D35" s="581">
        <v>723623.04</v>
      </c>
      <c r="E35" s="580">
        <v>45157</v>
      </c>
      <c r="F35" s="582">
        <v>0</v>
      </c>
      <c r="G35" s="582">
        <v>39640</v>
      </c>
      <c r="H35" s="583">
        <v>2411</v>
      </c>
      <c r="I35" s="583">
        <v>651</v>
      </c>
      <c r="J35" s="583"/>
      <c r="K35" s="612"/>
      <c r="L35" s="606"/>
      <c r="M35" s="607">
        <v>505771.932</v>
      </c>
      <c r="N35" s="608">
        <v>2184475.27</v>
      </c>
      <c r="O35" s="532">
        <f>(F35*10.15+G35*15.19+H35*25.98+I35*11.17+J35*5.08+K35*1.98)*6</f>
        <v>4032246.3000000003</v>
      </c>
      <c r="P35" s="532">
        <f t="shared" si="29"/>
        <v>71676528.0792</v>
      </c>
      <c r="Q35" s="533">
        <f t="shared" si="30"/>
        <v>75708774.3792</v>
      </c>
      <c r="R35" s="550">
        <f t="shared" si="31"/>
        <v>7387.663385948477</v>
      </c>
      <c r="S35" s="605">
        <f t="shared" si="32"/>
        <v>70.61114754098361</v>
      </c>
      <c r="T35" s="579">
        <v>1027</v>
      </c>
      <c r="U35" s="558"/>
    </row>
    <row r="36" spans="1:21" ht="15">
      <c r="A36" s="578">
        <v>5</v>
      </c>
      <c r="B36" s="579" t="s">
        <v>23</v>
      </c>
      <c r="C36" s="580">
        <v>15146</v>
      </c>
      <c r="D36" s="581">
        <v>987204.86</v>
      </c>
      <c r="E36" s="580">
        <v>61970</v>
      </c>
      <c r="F36" s="582">
        <v>0</v>
      </c>
      <c r="G36" s="582">
        <v>56537</v>
      </c>
      <c r="H36" s="583">
        <v>654</v>
      </c>
      <c r="I36" s="578"/>
      <c r="J36" s="578"/>
      <c r="K36" s="578"/>
      <c r="L36" s="606"/>
      <c r="M36" s="613">
        <v>1026356.942</v>
      </c>
      <c r="N36" s="614">
        <v>4226124.06</v>
      </c>
      <c r="O36" s="532">
        <f t="shared" si="28"/>
        <v>5254727.7</v>
      </c>
      <c r="P36" s="532">
        <f t="shared" si="29"/>
        <v>97538638.0128</v>
      </c>
      <c r="Q36" s="533">
        <f t="shared" si="30"/>
        <v>102793365.7128</v>
      </c>
      <c r="R36" s="550">
        <f t="shared" si="31"/>
        <v>6786.832544090848</v>
      </c>
      <c r="S36" s="605">
        <f t="shared" si="32"/>
        <v>65.17924600554602</v>
      </c>
      <c r="T36" s="579">
        <v>1767</v>
      </c>
      <c r="U36" s="558"/>
    </row>
    <row r="37" spans="1:21" ht="15">
      <c r="A37" s="578">
        <v>6</v>
      </c>
      <c r="B37" s="579" t="s">
        <v>24</v>
      </c>
      <c r="C37" s="580">
        <v>9219</v>
      </c>
      <c r="D37" s="581">
        <v>686284.43</v>
      </c>
      <c r="E37" s="580">
        <v>46206</v>
      </c>
      <c r="F37" s="612">
        <v>4</v>
      </c>
      <c r="G37" s="582">
        <v>40454</v>
      </c>
      <c r="H37" s="583"/>
      <c r="I37" s="583"/>
      <c r="J37" s="583"/>
      <c r="K37" s="583"/>
      <c r="L37" s="606"/>
      <c r="M37" s="616">
        <v>557336.16</v>
      </c>
      <c r="N37" s="617">
        <v>2357874.8</v>
      </c>
      <c r="O37" s="532">
        <f>(F37*10.15+G37*15.19+H37*25.98+I37*11.17+J37*5.08+K37*1.98)*6</f>
        <v>3687221.16</v>
      </c>
      <c r="P37" s="532">
        <f t="shared" si="29"/>
        <v>67841089.6764</v>
      </c>
      <c r="Q37" s="533">
        <f t="shared" si="30"/>
        <v>71528310.8364</v>
      </c>
      <c r="R37" s="550">
        <f t="shared" si="31"/>
        <v>7758.792801431826</v>
      </c>
      <c r="S37" s="605">
        <f t="shared" si="32"/>
        <v>74.44239396897711</v>
      </c>
      <c r="T37" s="579">
        <v>0</v>
      </c>
      <c r="U37" s="558"/>
    </row>
    <row r="38" spans="1:21" ht="15">
      <c r="A38" s="578">
        <v>7</v>
      </c>
      <c r="B38" s="523" t="s">
        <v>25</v>
      </c>
      <c r="C38" s="580">
        <v>3778</v>
      </c>
      <c r="D38" s="618">
        <v>275783.7</v>
      </c>
      <c r="E38" s="582">
        <v>15961</v>
      </c>
      <c r="F38" s="583">
        <v>2</v>
      </c>
      <c r="G38" s="583">
        <v>10012</v>
      </c>
      <c r="H38" s="583">
        <v>2935</v>
      </c>
      <c r="I38" s="583">
        <v>257</v>
      </c>
      <c r="J38" s="583"/>
      <c r="K38" s="583"/>
      <c r="L38" s="619"/>
      <c r="M38" s="607">
        <v>241668.637</v>
      </c>
      <c r="N38" s="608">
        <v>1009887.39</v>
      </c>
      <c r="O38" s="532">
        <f t="shared" si="28"/>
        <v>1387347.42</v>
      </c>
      <c r="P38" s="532">
        <f t="shared" si="29"/>
        <v>27167607.696000002</v>
      </c>
      <c r="Q38" s="533">
        <f t="shared" si="30"/>
        <v>28554955.116000004</v>
      </c>
      <c r="R38" s="550">
        <f t="shared" si="31"/>
        <v>7558.219988353628</v>
      </c>
      <c r="S38" s="605">
        <f t="shared" si="32"/>
        <v>72.99727368978296</v>
      </c>
      <c r="T38" s="579">
        <v>871</v>
      </c>
      <c r="U38" s="558"/>
    </row>
    <row r="39" spans="1:21" ht="15">
      <c r="A39" s="578">
        <v>8</v>
      </c>
      <c r="B39" s="579" t="s">
        <v>26</v>
      </c>
      <c r="C39" s="580">
        <v>3361</v>
      </c>
      <c r="D39" s="581">
        <v>164765.28</v>
      </c>
      <c r="E39" s="580">
        <v>11303</v>
      </c>
      <c r="F39" s="582"/>
      <c r="G39" s="582">
        <v>8263</v>
      </c>
      <c r="H39" s="583">
        <v>1648</v>
      </c>
      <c r="I39" s="583">
        <v>226</v>
      </c>
      <c r="J39" s="583"/>
      <c r="K39" s="583">
        <v>7</v>
      </c>
      <c r="L39" s="606"/>
      <c r="M39" s="607">
        <v>14018.328</v>
      </c>
      <c r="N39" s="608">
        <v>96788.92</v>
      </c>
      <c r="O39" s="532">
        <f t="shared" si="28"/>
        <v>1025209.74</v>
      </c>
      <c r="P39" s="532">
        <f t="shared" si="29"/>
        <v>16427468.114400001</v>
      </c>
      <c r="Q39" s="533">
        <f t="shared" si="30"/>
        <v>17452677.8544</v>
      </c>
      <c r="R39" s="550">
        <f t="shared" si="31"/>
        <v>5192.703913835168</v>
      </c>
      <c r="S39" s="605">
        <f t="shared" si="32"/>
        <v>49.0226956263017</v>
      </c>
      <c r="T39" s="579">
        <v>585</v>
      </c>
      <c r="U39" s="558"/>
    </row>
    <row r="40" spans="1:21" ht="15">
      <c r="A40" s="578">
        <v>9</v>
      </c>
      <c r="B40" s="523" t="s">
        <v>27</v>
      </c>
      <c r="C40" s="580">
        <v>3467</v>
      </c>
      <c r="D40" s="581">
        <v>199816</v>
      </c>
      <c r="E40" s="580">
        <v>15752</v>
      </c>
      <c r="F40" s="582"/>
      <c r="G40" s="582">
        <v>11843</v>
      </c>
      <c r="H40" s="584"/>
      <c r="I40" s="584">
        <v>632</v>
      </c>
      <c r="J40" s="584"/>
      <c r="K40" s="584"/>
      <c r="L40" s="606"/>
      <c r="M40" s="607">
        <v>366002.42</v>
      </c>
      <c r="N40" s="608">
        <v>1552945.76</v>
      </c>
      <c r="O40" s="532">
        <f t="shared" si="28"/>
        <v>1121727.66</v>
      </c>
      <c r="P40" s="532">
        <f t="shared" si="29"/>
        <v>19800527.34</v>
      </c>
      <c r="Q40" s="533">
        <f t="shared" si="30"/>
        <v>20922255</v>
      </c>
      <c r="R40" s="550">
        <f t="shared" si="31"/>
        <v>6034.685607153158</v>
      </c>
      <c r="S40" s="605">
        <f t="shared" si="32"/>
        <v>57.63368906835881</v>
      </c>
      <c r="T40" s="579"/>
      <c r="U40" s="558"/>
    </row>
    <row r="41" spans="1:21" s="492" customFormat="1" ht="15">
      <c r="A41" s="524">
        <v>10</v>
      </c>
      <c r="B41" s="523" t="s">
        <v>28</v>
      </c>
      <c r="C41" s="525">
        <v>1340</v>
      </c>
      <c r="D41" s="526">
        <v>101087.5</v>
      </c>
      <c r="E41" s="525">
        <v>5824</v>
      </c>
      <c r="F41" s="527"/>
      <c r="G41" s="527">
        <v>3103</v>
      </c>
      <c r="H41" s="528">
        <v>820</v>
      </c>
      <c r="I41" s="528">
        <v>115</v>
      </c>
      <c r="J41" s="528"/>
      <c r="K41" s="528"/>
      <c r="L41" s="529"/>
      <c r="M41" s="530">
        <v>-43300.47</v>
      </c>
      <c r="N41" s="531">
        <v>-157458.27</v>
      </c>
      <c r="O41" s="532">
        <f t="shared" si="28"/>
        <v>418336.32</v>
      </c>
      <c r="P41" s="532">
        <f t="shared" si="29"/>
        <v>9867995.82</v>
      </c>
      <c r="Q41" s="533">
        <f t="shared" si="30"/>
        <v>10286332.14</v>
      </c>
      <c r="R41" s="550">
        <f>Q41/C41</f>
        <v>7676.367268656717</v>
      </c>
      <c r="S41" s="605">
        <f t="shared" si="32"/>
        <v>75.43843283582089</v>
      </c>
      <c r="T41" s="523">
        <v>66</v>
      </c>
      <c r="U41" s="499"/>
    </row>
    <row r="42" spans="1:21" s="492" customFormat="1" ht="15">
      <c r="A42" s="524">
        <v>11</v>
      </c>
      <c r="B42" s="523" t="s">
        <v>29</v>
      </c>
      <c r="C42" s="525">
        <v>12148</v>
      </c>
      <c r="D42" s="537">
        <v>923691.44</v>
      </c>
      <c r="E42" s="525">
        <v>51577</v>
      </c>
      <c r="F42" s="527">
        <v>0</v>
      </c>
      <c r="G42" s="527">
        <v>50048</v>
      </c>
      <c r="H42" s="528">
        <v>77</v>
      </c>
      <c r="I42" s="528"/>
      <c r="J42" s="528"/>
      <c r="K42" s="528"/>
      <c r="L42" s="529"/>
      <c r="M42" s="530">
        <v>473425.932</v>
      </c>
      <c r="N42" s="531">
        <v>2311207.17</v>
      </c>
      <c r="O42" s="532">
        <f t="shared" si="28"/>
        <v>4573377.4799999995</v>
      </c>
      <c r="P42" s="532">
        <f t="shared" si="29"/>
        <v>90920053.2912</v>
      </c>
      <c r="Q42" s="533">
        <f t="shared" si="30"/>
        <v>95493430.7712</v>
      </c>
      <c r="R42" s="550">
        <f t="shared" si="31"/>
        <v>7860.835591965756</v>
      </c>
      <c r="S42" s="605">
        <f t="shared" si="32"/>
        <v>76.03650312808692</v>
      </c>
      <c r="T42" s="523">
        <v>651</v>
      </c>
      <c r="U42" s="499"/>
    </row>
    <row r="43" spans="1:21" s="492" customFormat="1" ht="15">
      <c r="A43" s="524">
        <v>12</v>
      </c>
      <c r="B43" s="523" t="s">
        <v>30</v>
      </c>
      <c r="C43" s="536">
        <v>4463</v>
      </c>
      <c r="D43" s="537">
        <v>305277.01</v>
      </c>
      <c r="E43" s="525">
        <v>19645</v>
      </c>
      <c r="F43" s="527"/>
      <c r="G43" s="528">
        <v>16201</v>
      </c>
      <c r="H43" s="528">
        <v>390</v>
      </c>
      <c r="I43" s="528"/>
      <c r="J43" s="528"/>
      <c r="K43" s="528"/>
      <c r="L43" s="529"/>
      <c r="M43" s="530">
        <v>164717.939</v>
      </c>
      <c r="N43" s="531">
        <v>722960.08</v>
      </c>
      <c r="O43" s="532">
        <f>(F43*10.15+G43*15.19+H43*25.98+I43*11.17+J43*5.08+K43*1.98)*6</f>
        <v>1537352.34</v>
      </c>
      <c r="P43" s="532">
        <f t="shared" si="29"/>
        <v>30074647.2348</v>
      </c>
      <c r="Q43" s="533">
        <f t="shared" si="30"/>
        <v>31611999.5748</v>
      </c>
      <c r="R43" s="550">
        <f t="shared" si="31"/>
        <v>7083.127845574725</v>
      </c>
      <c r="S43" s="605">
        <f t="shared" si="32"/>
        <v>68.40174994398387</v>
      </c>
      <c r="T43" s="523">
        <v>352</v>
      </c>
      <c r="U43" s="499"/>
    </row>
    <row r="44" spans="1:21" s="492" customFormat="1" ht="15">
      <c r="A44" s="524">
        <v>13</v>
      </c>
      <c r="B44" s="523" t="s">
        <v>31</v>
      </c>
      <c r="C44" s="536">
        <v>10838</v>
      </c>
      <c r="D44" s="551">
        <v>893809.75</v>
      </c>
      <c r="E44" s="525">
        <v>52867</v>
      </c>
      <c r="F44" s="527">
        <v>235</v>
      </c>
      <c r="G44" s="528">
        <v>47343</v>
      </c>
      <c r="H44" s="528">
        <v>751</v>
      </c>
      <c r="I44" s="528">
        <v>1</v>
      </c>
      <c r="J44" s="528"/>
      <c r="K44" s="528"/>
      <c r="L44" s="529"/>
      <c r="M44" s="552">
        <v>678219.49</v>
      </c>
      <c r="N44" s="553">
        <v>2881682.24</v>
      </c>
      <c r="O44" s="532">
        <f>(F44*10.15+G44*15.19+H44*25.98+I44*11.17+J44*5.08+K44*1.98)*6</f>
        <v>4446285.42</v>
      </c>
      <c r="P44" s="532">
        <f>(D44*15.58)*6+O44</f>
        <v>87999620.85</v>
      </c>
      <c r="Q44" s="533">
        <f>O44+P44</f>
        <v>92445906.27</v>
      </c>
      <c r="R44" s="550">
        <f t="shared" si="31"/>
        <v>8529.793898320722</v>
      </c>
      <c r="S44" s="605">
        <f t="shared" si="32"/>
        <v>82.46998985052593</v>
      </c>
      <c r="T44" s="523">
        <v>184</v>
      </c>
      <c r="U44" s="499"/>
    </row>
    <row r="45" spans="1:21" s="492" customFormat="1" ht="15">
      <c r="A45" s="524">
        <v>14</v>
      </c>
      <c r="B45" s="523" t="s">
        <v>32</v>
      </c>
      <c r="C45" s="536">
        <v>237</v>
      </c>
      <c r="D45" s="537">
        <v>20723.58</v>
      </c>
      <c r="E45" s="525">
        <v>926</v>
      </c>
      <c r="F45" s="527"/>
      <c r="G45" s="528">
        <v>840</v>
      </c>
      <c r="H45" s="528">
        <v>8</v>
      </c>
      <c r="I45" s="528"/>
      <c r="J45" s="528"/>
      <c r="K45" s="528"/>
      <c r="L45" s="529"/>
      <c r="M45" s="530">
        <v>14898.666</v>
      </c>
      <c r="N45" s="553">
        <v>63389.44</v>
      </c>
      <c r="O45" s="532">
        <f>(F45*10.15+G45*15.19+H45*25.98+I45*11.17+J45*5.08+K45*1.98)*6</f>
        <v>77804.64</v>
      </c>
      <c r="P45" s="538">
        <f>(D45*15.58)*6+O45</f>
        <v>2015044.8984</v>
      </c>
      <c r="Q45" s="533">
        <f t="shared" si="30"/>
        <v>2092849.5384</v>
      </c>
      <c r="R45" s="550">
        <f t="shared" si="31"/>
        <v>8830.588769620254</v>
      </c>
      <c r="S45" s="605">
        <f t="shared" si="32"/>
        <v>87.44126582278481</v>
      </c>
      <c r="T45" s="523">
        <v>10</v>
      </c>
      <c r="U45" s="499"/>
    </row>
    <row r="46" spans="1:21" ht="15">
      <c r="A46" s="578">
        <v>15</v>
      </c>
      <c r="B46" s="579" t="s">
        <v>33</v>
      </c>
      <c r="C46" s="583">
        <v>420</v>
      </c>
      <c r="D46" s="622">
        <v>29824.33</v>
      </c>
      <c r="E46" s="580">
        <v>1803</v>
      </c>
      <c r="F46" s="582">
        <v>1</v>
      </c>
      <c r="G46" s="583">
        <v>1375</v>
      </c>
      <c r="H46" s="583">
        <v>88</v>
      </c>
      <c r="I46" s="583">
        <v>26</v>
      </c>
      <c r="J46" s="583"/>
      <c r="K46" s="583">
        <v>10</v>
      </c>
      <c r="L46" s="606"/>
      <c r="M46" s="607">
        <v>-44080.244</v>
      </c>
      <c r="N46" s="608">
        <v>-155055.6</v>
      </c>
      <c r="O46" s="532">
        <f>(F46*10.15+G46*15.19+H46*25.98+I46*11.17+J46*5.08+K46*1.98)*6</f>
        <v>140957.16</v>
      </c>
      <c r="P46" s="609">
        <f>(D46*15.58)*6+O46</f>
        <v>2928935.5284</v>
      </c>
      <c r="Q46" s="533">
        <f t="shared" si="30"/>
        <v>3069892.6884000003</v>
      </c>
      <c r="R46" s="550">
        <f t="shared" si="31"/>
        <v>7309.268305714287</v>
      </c>
      <c r="S46" s="605">
        <f>D46/C46</f>
        <v>71.01030952380952</v>
      </c>
      <c r="T46" s="579">
        <v>4</v>
      </c>
      <c r="U46" s="558"/>
    </row>
    <row r="47" spans="1:21" s="492" customFormat="1" ht="15">
      <c r="A47" s="485"/>
      <c r="B47" s="487" t="s">
        <v>34</v>
      </c>
      <c r="C47" s="488">
        <f>SUM(C32:C46)</f>
        <v>135232</v>
      </c>
      <c r="D47" s="489">
        <f aca="true" t="shared" si="33" ref="D47:L47">SUM(D32:D46)</f>
        <v>8522858.98</v>
      </c>
      <c r="E47" s="488">
        <f t="shared" si="33"/>
        <v>478224</v>
      </c>
      <c r="F47" s="488">
        <f t="shared" si="33"/>
        <v>488</v>
      </c>
      <c r="G47" s="488">
        <f t="shared" si="33"/>
        <v>409514</v>
      </c>
      <c r="H47" s="488">
        <f t="shared" si="33"/>
        <v>28116</v>
      </c>
      <c r="I47" s="488">
        <f t="shared" si="33"/>
        <v>2164</v>
      </c>
      <c r="J47" s="488">
        <f t="shared" si="33"/>
        <v>1</v>
      </c>
      <c r="K47" s="488">
        <f t="shared" si="33"/>
        <v>17</v>
      </c>
      <c r="L47" s="488">
        <f t="shared" si="33"/>
        <v>0</v>
      </c>
      <c r="M47" s="490">
        <f>SUM(M32:M46)</f>
        <v>4526662.119000001</v>
      </c>
      <c r="N47" s="489">
        <f>SUM(N32:N46)</f>
        <v>19128714.570000004</v>
      </c>
      <c r="O47" s="491">
        <f>SUM(O32:O46)</f>
        <v>41880810.95999999</v>
      </c>
      <c r="P47" s="491">
        <f>SUM(P32:P46)</f>
        <v>828390487.1868</v>
      </c>
      <c r="Q47" s="491">
        <f>SUM(Q32:Q46)</f>
        <v>870271298.1468002</v>
      </c>
      <c r="R47" s="489">
        <f>Q47/C47</f>
        <v>6435.394715354355</v>
      </c>
      <c r="S47" s="489">
        <f>D47/C47</f>
        <v>63.02398086251775</v>
      </c>
      <c r="T47" s="304">
        <f>T32+T33+T34+T35+T36+T37+T38+T39+T40+T41+T42+T43+T44+T45+T46</f>
        <v>54288</v>
      </c>
      <c r="U47" s="558"/>
    </row>
    <row r="48" spans="2:19" ht="18.75">
      <c r="B48" s="557" t="s">
        <v>44</v>
      </c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O48" s="559"/>
      <c r="P48" s="559"/>
      <c r="Q48" s="559"/>
      <c r="R48" s="559"/>
      <c r="S48" s="559"/>
    </row>
    <row r="49" spans="1:20" ht="30" customHeight="1">
      <c r="A49" s="704" t="s">
        <v>1</v>
      </c>
      <c r="B49" s="699" t="s">
        <v>2</v>
      </c>
      <c r="C49" s="700" t="s">
        <v>3</v>
      </c>
      <c r="D49" s="705" t="s">
        <v>4</v>
      </c>
      <c r="E49" s="481"/>
      <c r="F49" s="699" t="s">
        <v>5</v>
      </c>
      <c r="G49" s="699"/>
      <c r="H49" s="699"/>
      <c r="I49" s="660" t="s">
        <v>6</v>
      </c>
      <c r="J49" s="660" t="s">
        <v>7</v>
      </c>
      <c r="K49" s="660" t="s">
        <v>8</v>
      </c>
      <c r="L49" s="649" t="s">
        <v>9</v>
      </c>
      <c r="M49" s="650"/>
      <c r="N49" s="651"/>
      <c r="O49" s="698" t="s">
        <v>35</v>
      </c>
      <c r="P49" s="698"/>
      <c r="Q49" s="699" t="s">
        <v>10</v>
      </c>
      <c r="R49" s="700" t="s">
        <v>38</v>
      </c>
      <c r="S49" s="699" t="s">
        <v>11</v>
      </c>
      <c r="T49" s="702" t="s">
        <v>81</v>
      </c>
    </row>
    <row r="50" spans="1:20" ht="22.5">
      <c r="A50" s="704"/>
      <c r="B50" s="699"/>
      <c r="C50" s="701"/>
      <c r="D50" s="705"/>
      <c r="E50" s="481" t="s">
        <v>36</v>
      </c>
      <c r="F50" s="481" t="s">
        <v>12</v>
      </c>
      <c r="G50" s="481" t="s">
        <v>13</v>
      </c>
      <c r="H50" s="481" t="s">
        <v>14</v>
      </c>
      <c r="I50" s="660"/>
      <c r="J50" s="660"/>
      <c r="K50" s="660"/>
      <c r="L50" s="73" t="s">
        <v>15</v>
      </c>
      <c r="M50" s="74" t="s">
        <v>16</v>
      </c>
      <c r="N50" s="74" t="s">
        <v>37</v>
      </c>
      <c r="O50" s="481" t="s">
        <v>17</v>
      </c>
      <c r="P50" s="481" t="s">
        <v>18</v>
      </c>
      <c r="Q50" s="699"/>
      <c r="R50" s="701"/>
      <c r="S50" s="699"/>
      <c r="T50" s="703"/>
    </row>
    <row r="51" spans="1:20" s="508" customFormat="1" ht="14.25">
      <c r="A51" s="505">
        <v>1</v>
      </c>
      <c r="B51" s="505">
        <v>2</v>
      </c>
      <c r="C51" s="505">
        <v>3</v>
      </c>
      <c r="D51" s="506">
        <v>4</v>
      </c>
      <c r="E51" s="506">
        <v>5</v>
      </c>
      <c r="F51" s="506">
        <v>6</v>
      </c>
      <c r="G51" s="506">
        <v>7</v>
      </c>
      <c r="H51" s="506">
        <v>8</v>
      </c>
      <c r="I51" s="506">
        <v>9</v>
      </c>
      <c r="J51" s="506">
        <v>10</v>
      </c>
      <c r="K51" s="506">
        <v>11</v>
      </c>
      <c r="L51" s="506">
        <v>12</v>
      </c>
      <c r="M51" s="506">
        <v>13</v>
      </c>
      <c r="N51" s="507"/>
      <c r="O51" s="505">
        <v>14</v>
      </c>
      <c r="P51" s="505">
        <v>15</v>
      </c>
      <c r="Q51" s="505">
        <v>16</v>
      </c>
      <c r="R51" s="505">
        <v>17</v>
      </c>
      <c r="S51" s="505">
        <v>18</v>
      </c>
      <c r="T51" s="304">
        <v>19</v>
      </c>
    </row>
    <row r="52" spans="1:21" s="560" customFormat="1" ht="15">
      <c r="A52" s="509">
        <v>1</v>
      </c>
      <c r="B52" s="510" t="s">
        <v>19</v>
      </c>
      <c r="C52" s="629">
        <v>27586</v>
      </c>
      <c r="D52" s="629">
        <v>3126358</v>
      </c>
      <c r="E52" s="629">
        <v>94361</v>
      </c>
      <c r="F52" s="629">
        <v>0</v>
      </c>
      <c r="G52" s="629">
        <v>59254</v>
      </c>
      <c r="H52" s="629">
        <v>35107</v>
      </c>
      <c r="I52" s="629"/>
      <c r="J52" s="629"/>
      <c r="K52" s="629"/>
      <c r="L52" s="629"/>
      <c r="M52" s="631" t="s">
        <v>103</v>
      </c>
      <c r="N52" s="631" t="s">
        <v>104</v>
      </c>
      <c r="O52" s="609">
        <f aca="true" t="shared" si="34" ref="O52:O65">(F52*10.15+G52*15.19+H52*25.98+I52*11.17+J52*5.08+K52*1.98)*6</f>
        <v>10872888.72</v>
      </c>
      <c r="P52" s="609">
        <f aca="true" t="shared" si="35" ref="P52:P65">(D52*15.58)*6+O52</f>
        <v>303124834.56000006</v>
      </c>
      <c r="Q52" s="533">
        <f aca="true" t="shared" si="36" ref="Q52:Q66">O52+P52</f>
        <v>313997723.2800001</v>
      </c>
      <c r="R52" s="588">
        <f aca="true" t="shared" si="37" ref="R52:R65">Q52/C52</f>
        <v>11382.502837671285</v>
      </c>
      <c r="S52" s="605">
        <f>D52/C52</f>
        <v>113.33132748495613</v>
      </c>
      <c r="T52" s="307">
        <v>8027</v>
      </c>
      <c r="U52" s="628"/>
    </row>
    <row r="53" spans="1:21" ht="15">
      <c r="A53" s="578">
        <v>2</v>
      </c>
      <c r="B53" s="579" t="s">
        <v>20</v>
      </c>
      <c r="C53" s="580">
        <v>5404</v>
      </c>
      <c r="D53" s="581">
        <v>524076.218</v>
      </c>
      <c r="E53" s="580">
        <v>20681</v>
      </c>
      <c r="F53" s="582"/>
      <c r="G53" s="582">
        <v>19619</v>
      </c>
      <c r="H53" s="583">
        <v>939</v>
      </c>
      <c r="I53" s="583"/>
      <c r="J53" s="583"/>
      <c r="K53" s="583"/>
      <c r="L53" s="606"/>
      <c r="M53" s="607">
        <v>653644.77</v>
      </c>
      <c r="N53" s="608">
        <v>2863949.65</v>
      </c>
      <c r="O53" s="609">
        <f t="shared" si="34"/>
        <v>1934446.9799999997</v>
      </c>
      <c r="P53" s="609">
        <f t="shared" si="35"/>
        <v>50925091.83864</v>
      </c>
      <c r="Q53" s="533">
        <f t="shared" si="36"/>
        <v>52859538.81863999</v>
      </c>
      <c r="R53" s="588">
        <f t="shared" si="37"/>
        <v>9781.55788649889</v>
      </c>
      <c r="S53" s="605">
        <f aca="true" t="shared" si="38" ref="S53:S65">D53/C53</f>
        <v>96.97931495188749</v>
      </c>
      <c r="T53" s="579">
        <v>773</v>
      </c>
      <c r="U53" s="628"/>
    </row>
    <row r="54" spans="1:21" ht="15">
      <c r="A54" s="578">
        <v>3</v>
      </c>
      <c r="B54" s="579" t="s">
        <v>21</v>
      </c>
      <c r="C54" s="584">
        <v>9298</v>
      </c>
      <c r="D54" s="611">
        <v>1103621.14</v>
      </c>
      <c r="E54" s="580">
        <v>44942</v>
      </c>
      <c r="F54" s="582"/>
      <c r="G54" s="583">
        <v>39426</v>
      </c>
      <c r="H54" s="583">
        <v>5111</v>
      </c>
      <c r="I54" s="583">
        <v>672</v>
      </c>
      <c r="J54" s="583"/>
      <c r="K54" s="583">
        <v>15</v>
      </c>
      <c r="L54" s="606"/>
      <c r="M54" s="607">
        <v>-665794.61</v>
      </c>
      <c r="N54" s="608">
        <v>-2748636.63</v>
      </c>
      <c r="O54" s="609">
        <f t="shared" si="34"/>
        <v>4435203.959999999</v>
      </c>
      <c r="P54" s="609">
        <f t="shared" si="35"/>
        <v>107601708.12719998</v>
      </c>
      <c r="Q54" s="533">
        <f t="shared" si="36"/>
        <v>112036912.08719997</v>
      </c>
      <c r="R54" s="588">
        <f t="shared" si="37"/>
        <v>12049.571099935467</v>
      </c>
      <c r="S54" s="605">
        <f t="shared" si="38"/>
        <v>118.69446547644654</v>
      </c>
      <c r="T54" s="579">
        <v>101</v>
      </c>
      <c r="U54" s="628"/>
    </row>
    <row r="55" spans="1:21" ht="15">
      <c r="A55" s="578">
        <v>4</v>
      </c>
      <c r="B55" s="579" t="s">
        <v>22</v>
      </c>
      <c r="C55" s="580">
        <v>15308</v>
      </c>
      <c r="D55" s="581">
        <v>1801735.3</v>
      </c>
      <c r="E55" s="580">
        <v>73589</v>
      </c>
      <c r="F55" s="582"/>
      <c r="G55" s="582">
        <v>63126</v>
      </c>
      <c r="H55" s="583">
        <v>9931</v>
      </c>
      <c r="I55" s="583">
        <v>1139</v>
      </c>
      <c r="J55" s="583"/>
      <c r="K55" s="612"/>
      <c r="L55" s="606"/>
      <c r="M55" s="607">
        <v>-722736.63</v>
      </c>
      <c r="N55" s="608">
        <v>-3058740.04</v>
      </c>
      <c r="O55" s="609">
        <f t="shared" si="34"/>
        <v>7377683.699999998</v>
      </c>
      <c r="P55" s="609">
        <f t="shared" si="35"/>
        <v>175803899.54399997</v>
      </c>
      <c r="Q55" s="533">
        <f t="shared" si="36"/>
        <v>183181583.24399996</v>
      </c>
      <c r="R55" s="588">
        <f t="shared" si="37"/>
        <v>11966.395560752544</v>
      </c>
      <c r="S55" s="605">
        <f t="shared" si="38"/>
        <v>117.69893519728247</v>
      </c>
      <c r="T55" s="579">
        <v>860</v>
      </c>
      <c r="U55" s="628"/>
    </row>
    <row r="56" spans="1:21" ht="15">
      <c r="A56" s="578">
        <v>5</v>
      </c>
      <c r="B56" s="579" t="s">
        <v>23</v>
      </c>
      <c r="C56" s="580">
        <v>18248</v>
      </c>
      <c r="D56" s="581">
        <v>1993485.73</v>
      </c>
      <c r="E56" s="580">
        <v>83423</v>
      </c>
      <c r="F56" s="582">
        <v>6</v>
      </c>
      <c r="G56" s="582">
        <v>81618</v>
      </c>
      <c r="H56" s="583">
        <v>1654</v>
      </c>
      <c r="I56" s="578"/>
      <c r="J56" s="578"/>
      <c r="K56" s="578"/>
      <c r="L56" s="606"/>
      <c r="M56" s="613">
        <v>4736916.524</v>
      </c>
      <c r="N56" s="614">
        <v>20155144.06</v>
      </c>
      <c r="O56" s="609">
        <f t="shared" si="34"/>
        <v>7696855.439999999</v>
      </c>
      <c r="P56" s="609">
        <f t="shared" si="35"/>
        <v>194047901.4804</v>
      </c>
      <c r="Q56" s="533">
        <f t="shared" si="36"/>
        <v>201744756.9204</v>
      </c>
      <c r="R56" s="588">
        <f t="shared" si="37"/>
        <v>11055.718814138536</v>
      </c>
      <c r="S56" s="605">
        <f t="shared" si="38"/>
        <v>109.24406674704078</v>
      </c>
      <c r="T56" s="579">
        <v>2140</v>
      </c>
      <c r="U56" s="628"/>
    </row>
    <row r="57" spans="1:21" ht="15">
      <c r="A57" s="578">
        <v>6</v>
      </c>
      <c r="B57" s="579" t="s">
        <v>24</v>
      </c>
      <c r="C57" s="580">
        <v>8737</v>
      </c>
      <c r="D57" s="600">
        <v>1201498.225</v>
      </c>
      <c r="E57" s="580">
        <v>48393</v>
      </c>
      <c r="F57" s="612"/>
      <c r="G57" s="582">
        <v>48145</v>
      </c>
      <c r="H57" s="583">
        <v>5</v>
      </c>
      <c r="I57" s="583"/>
      <c r="J57" s="583"/>
      <c r="K57" s="583"/>
      <c r="L57" s="606"/>
      <c r="M57" s="616">
        <v>1113593.351</v>
      </c>
      <c r="N57" s="617">
        <v>4741305.2</v>
      </c>
      <c r="O57" s="609">
        <f t="shared" si="34"/>
        <v>4388714.699999999</v>
      </c>
      <c r="P57" s="609">
        <f t="shared" si="35"/>
        <v>116704768.773</v>
      </c>
      <c r="Q57" s="533">
        <f t="shared" si="36"/>
        <v>121093483.473</v>
      </c>
      <c r="R57" s="588">
        <f t="shared" si="37"/>
        <v>13859.847026782649</v>
      </c>
      <c r="S57" s="605">
        <f t="shared" si="38"/>
        <v>137.5183959024837</v>
      </c>
      <c r="T57" s="579">
        <v>0</v>
      </c>
      <c r="U57" s="628"/>
    </row>
    <row r="58" spans="1:21" ht="15">
      <c r="A58" s="578">
        <v>7</v>
      </c>
      <c r="B58" s="523" t="s">
        <v>25</v>
      </c>
      <c r="C58" s="580">
        <v>9418</v>
      </c>
      <c r="D58" s="618">
        <v>1221074.71</v>
      </c>
      <c r="E58" s="582">
        <v>43594</v>
      </c>
      <c r="F58" s="583">
        <v>3</v>
      </c>
      <c r="G58" s="583">
        <v>27628</v>
      </c>
      <c r="H58" s="583">
        <v>15510</v>
      </c>
      <c r="I58" s="583">
        <v>1265</v>
      </c>
      <c r="J58" s="583"/>
      <c r="K58" s="583"/>
      <c r="L58" s="606"/>
      <c r="M58" s="607">
        <v>1185677.039</v>
      </c>
      <c r="N58" s="608">
        <v>5101416.03</v>
      </c>
      <c r="O58" s="609">
        <f t="shared" si="34"/>
        <v>5020677.720000001</v>
      </c>
      <c r="P58" s="609">
        <f t="shared" si="35"/>
        <v>119166741.6108</v>
      </c>
      <c r="Q58" s="533">
        <f t="shared" si="36"/>
        <v>124187419.3308</v>
      </c>
      <c r="R58" s="588">
        <f t="shared" si="37"/>
        <v>13186.17746132937</v>
      </c>
      <c r="S58" s="605">
        <f t="shared" si="38"/>
        <v>129.65329263113188</v>
      </c>
      <c r="T58" s="579">
        <v>408</v>
      </c>
      <c r="U58" s="628"/>
    </row>
    <row r="59" spans="1:21" ht="15">
      <c r="A59" s="578">
        <v>8</v>
      </c>
      <c r="B59" s="579" t="s">
        <v>26</v>
      </c>
      <c r="C59" s="580">
        <v>8470</v>
      </c>
      <c r="D59" s="600">
        <v>700760.387</v>
      </c>
      <c r="E59" s="580">
        <v>36259</v>
      </c>
      <c r="F59" s="582">
        <v>6</v>
      </c>
      <c r="G59" s="582">
        <v>23726</v>
      </c>
      <c r="H59" s="583">
        <v>11408</v>
      </c>
      <c r="I59" s="583">
        <v>1233</v>
      </c>
      <c r="J59" s="583"/>
      <c r="K59" s="583">
        <v>93</v>
      </c>
      <c r="L59" s="606"/>
      <c r="M59" s="607">
        <v>466016.934</v>
      </c>
      <c r="N59" s="608">
        <v>2039708.97</v>
      </c>
      <c r="O59" s="609">
        <f t="shared" si="34"/>
        <v>4024772.58</v>
      </c>
      <c r="P59" s="609">
        <f t="shared" si="35"/>
        <v>69531853.55676</v>
      </c>
      <c r="Q59" s="533">
        <f t="shared" si="36"/>
        <v>73556626.13676</v>
      </c>
      <c r="R59" s="588">
        <f t="shared" si="37"/>
        <v>8684.371444717826</v>
      </c>
      <c r="S59" s="605">
        <f t="shared" si="38"/>
        <v>82.73440224321133</v>
      </c>
      <c r="T59" s="579">
        <v>567</v>
      </c>
      <c r="U59" s="628"/>
    </row>
    <row r="60" spans="1:21" ht="15">
      <c r="A60" s="578">
        <v>9</v>
      </c>
      <c r="B60" s="523" t="s">
        <v>27</v>
      </c>
      <c r="C60" s="580">
        <v>4770</v>
      </c>
      <c r="D60" s="581">
        <v>436579</v>
      </c>
      <c r="E60" s="580">
        <v>23529</v>
      </c>
      <c r="F60" s="582"/>
      <c r="G60" s="582">
        <v>23484</v>
      </c>
      <c r="H60" s="584">
        <v>4</v>
      </c>
      <c r="I60" s="584">
        <v>1780</v>
      </c>
      <c r="J60" s="584"/>
      <c r="K60" s="584"/>
      <c r="L60" s="606"/>
      <c r="M60" s="607">
        <v>1111231.457</v>
      </c>
      <c r="N60" s="608">
        <v>4721260.1</v>
      </c>
      <c r="O60" s="609">
        <v>2259795.18</v>
      </c>
      <c r="P60" s="609">
        <v>43071153.36</v>
      </c>
      <c r="Q60" s="533">
        <f t="shared" si="36"/>
        <v>45330948.54</v>
      </c>
      <c r="R60" s="588">
        <f t="shared" si="37"/>
        <v>9503.343509433962</v>
      </c>
      <c r="S60" s="605">
        <f t="shared" si="38"/>
        <v>91.52599580712788</v>
      </c>
      <c r="T60" s="579"/>
      <c r="U60" s="628"/>
    </row>
    <row r="61" spans="1:21" s="492" customFormat="1" ht="15">
      <c r="A61" s="524">
        <v>10</v>
      </c>
      <c r="B61" s="523" t="s">
        <v>28</v>
      </c>
      <c r="C61" s="525">
        <v>2914</v>
      </c>
      <c r="D61" s="526">
        <v>340902</v>
      </c>
      <c r="E61" s="525">
        <v>13077</v>
      </c>
      <c r="F61" s="527"/>
      <c r="G61" s="527">
        <v>7579</v>
      </c>
      <c r="H61" s="528">
        <v>5295</v>
      </c>
      <c r="I61" s="528">
        <v>445</v>
      </c>
      <c r="J61" s="528">
        <v>9</v>
      </c>
      <c r="K61" s="528">
        <v>3</v>
      </c>
      <c r="L61" s="529"/>
      <c r="M61" s="530">
        <v>-449681.016</v>
      </c>
      <c r="N61" s="531">
        <v>-1954283.09</v>
      </c>
      <c r="O61" s="609">
        <f t="shared" si="34"/>
        <v>1546268.52</v>
      </c>
      <c r="P61" s="609">
        <f t="shared" si="35"/>
        <v>33413787.48</v>
      </c>
      <c r="Q61" s="533">
        <f t="shared" si="36"/>
        <v>34960056</v>
      </c>
      <c r="R61" s="588">
        <f t="shared" si="37"/>
        <v>11997.273850377487</v>
      </c>
      <c r="S61" s="605">
        <f t="shared" si="38"/>
        <v>116.98764584763212</v>
      </c>
      <c r="T61" s="523">
        <v>67</v>
      </c>
      <c r="U61" s="630"/>
    </row>
    <row r="62" spans="1:21" s="492" customFormat="1" ht="15">
      <c r="A62" s="524">
        <v>11</v>
      </c>
      <c r="B62" s="523" t="s">
        <v>29</v>
      </c>
      <c r="C62" s="525">
        <v>11072</v>
      </c>
      <c r="D62" s="537">
        <v>1535606.368</v>
      </c>
      <c r="E62" s="525">
        <v>51904</v>
      </c>
      <c r="F62" s="527">
        <v>4</v>
      </c>
      <c r="G62" s="527">
        <v>51559</v>
      </c>
      <c r="H62" s="528">
        <v>173</v>
      </c>
      <c r="I62" s="528">
        <v>2</v>
      </c>
      <c r="J62" s="528"/>
      <c r="K62" s="528"/>
      <c r="L62" s="529"/>
      <c r="M62" s="530">
        <v>2756070.394</v>
      </c>
      <c r="N62" s="531">
        <v>11863156.41</v>
      </c>
      <c r="O62" s="609">
        <f t="shared" si="34"/>
        <v>4726432.14</v>
      </c>
      <c r="P62" s="609">
        <f t="shared" si="35"/>
        <v>148274915.42064</v>
      </c>
      <c r="Q62" s="533">
        <f t="shared" si="36"/>
        <v>153001347.56063998</v>
      </c>
      <c r="R62" s="588">
        <f t="shared" si="37"/>
        <v>13818.76332736994</v>
      </c>
      <c r="S62" s="605">
        <f t="shared" si="38"/>
        <v>138.69277167630057</v>
      </c>
      <c r="T62" s="523">
        <v>676</v>
      </c>
      <c r="U62" s="630"/>
    </row>
    <row r="63" spans="1:21" s="492" customFormat="1" ht="15">
      <c r="A63" s="524">
        <v>12</v>
      </c>
      <c r="B63" s="523" t="s">
        <v>30</v>
      </c>
      <c r="C63" s="536">
        <v>7866</v>
      </c>
      <c r="D63" s="537">
        <v>809839.45</v>
      </c>
      <c r="E63" s="525">
        <v>32599</v>
      </c>
      <c r="F63" s="527"/>
      <c r="G63" s="528">
        <v>30037</v>
      </c>
      <c r="H63" s="528">
        <v>2425</v>
      </c>
      <c r="I63" s="528"/>
      <c r="J63" s="528"/>
      <c r="K63" s="528"/>
      <c r="L63" s="529"/>
      <c r="M63" s="530">
        <v>387952.022</v>
      </c>
      <c r="N63" s="531">
        <v>1647095.25</v>
      </c>
      <c r="O63" s="609">
        <f t="shared" si="34"/>
        <v>3115581.1799999997</v>
      </c>
      <c r="P63" s="609">
        <f t="shared" si="35"/>
        <v>78819372.96599999</v>
      </c>
      <c r="Q63" s="533">
        <f t="shared" si="36"/>
        <v>81934954.146</v>
      </c>
      <c r="R63" s="588">
        <f t="shared" si="37"/>
        <v>10416.343013729977</v>
      </c>
      <c r="S63" s="605">
        <f t="shared" si="38"/>
        <v>102.95441774726672</v>
      </c>
      <c r="T63" s="523">
        <v>324</v>
      </c>
      <c r="U63" s="630"/>
    </row>
    <row r="64" spans="1:21" s="492" customFormat="1" ht="15">
      <c r="A64" s="524">
        <v>13</v>
      </c>
      <c r="B64" s="523" t="s">
        <v>31</v>
      </c>
      <c r="C64" s="536">
        <v>13533</v>
      </c>
      <c r="D64" s="537">
        <v>1746717.61</v>
      </c>
      <c r="E64" s="525">
        <v>68471</v>
      </c>
      <c r="F64" s="527">
        <v>383</v>
      </c>
      <c r="G64" s="528">
        <v>64866</v>
      </c>
      <c r="H64" s="528">
        <v>2873</v>
      </c>
      <c r="I64" s="528">
        <v>25</v>
      </c>
      <c r="J64" s="528"/>
      <c r="K64" s="528"/>
      <c r="L64" s="529"/>
      <c r="M64" s="638" t="s">
        <v>99</v>
      </c>
      <c r="N64" s="638" t="s">
        <v>100</v>
      </c>
      <c r="O64" s="609">
        <f t="shared" si="34"/>
        <v>6384730.679999999</v>
      </c>
      <c r="P64" s="609">
        <f t="shared" si="35"/>
        <v>169667892.8628</v>
      </c>
      <c r="Q64" s="533">
        <f>O64+P64</f>
        <v>176052623.5428</v>
      </c>
      <c r="R64" s="588">
        <f t="shared" si="37"/>
        <v>13009.134969541123</v>
      </c>
      <c r="S64" s="605">
        <f t="shared" si="38"/>
        <v>129.07098278282717</v>
      </c>
      <c r="T64" s="523">
        <v>74</v>
      </c>
      <c r="U64" s="630"/>
    </row>
    <row r="65" spans="1:21" s="492" customFormat="1" ht="15">
      <c r="A65" s="524">
        <v>14</v>
      </c>
      <c r="B65" s="523" t="s">
        <v>32</v>
      </c>
      <c r="C65" s="536">
        <v>4604</v>
      </c>
      <c r="D65" s="537">
        <v>523130.62</v>
      </c>
      <c r="E65" s="525">
        <v>21268</v>
      </c>
      <c r="F65" s="527"/>
      <c r="G65" s="528">
        <v>20735</v>
      </c>
      <c r="H65" s="528">
        <v>237</v>
      </c>
      <c r="I65" s="528"/>
      <c r="J65" s="528"/>
      <c r="K65" s="528"/>
      <c r="L65" s="529"/>
      <c r="M65" s="530">
        <v>357676.345</v>
      </c>
      <c r="N65" s="553">
        <v>1531076.35</v>
      </c>
      <c r="O65" s="609">
        <f t="shared" si="34"/>
        <v>1926731.46</v>
      </c>
      <c r="P65" s="609">
        <f t="shared" si="35"/>
        <v>50828981.817600004</v>
      </c>
      <c r="Q65" s="533">
        <f t="shared" si="36"/>
        <v>52755713.277600005</v>
      </c>
      <c r="R65" s="588">
        <f t="shared" si="37"/>
        <v>11458.669260990444</v>
      </c>
      <c r="S65" s="605">
        <f t="shared" si="38"/>
        <v>113.62524326672458</v>
      </c>
      <c r="T65" s="523">
        <v>131</v>
      </c>
      <c r="U65" s="630"/>
    </row>
    <row r="66" spans="1:21" ht="15">
      <c r="A66" s="578">
        <v>15</v>
      </c>
      <c r="B66" s="579" t="s">
        <v>33</v>
      </c>
      <c r="C66" s="583">
        <v>1979</v>
      </c>
      <c r="D66" s="622">
        <v>195186.527</v>
      </c>
      <c r="E66" s="580">
        <v>8941</v>
      </c>
      <c r="F66" s="582">
        <v>14</v>
      </c>
      <c r="G66" s="583">
        <v>7746</v>
      </c>
      <c r="H66" s="583">
        <v>657</v>
      </c>
      <c r="I66" s="583">
        <v>187</v>
      </c>
      <c r="J66" s="583"/>
      <c r="K66" s="583">
        <v>37</v>
      </c>
      <c r="L66" s="606"/>
      <c r="M66" s="607">
        <v>-645043.606</v>
      </c>
      <c r="N66" s="608">
        <v>-2657479.45</v>
      </c>
      <c r="O66" s="609">
        <f>(F66*10.15+G66*15.19+H66*25.98+I66*11.17+J66*5.08+K66*1.98)*6</f>
        <v>822208.5000000002</v>
      </c>
      <c r="P66" s="609">
        <f>(D66*15.58)*6+O66</f>
        <v>19068245.04396</v>
      </c>
      <c r="Q66" s="533">
        <f t="shared" si="36"/>
        <v>19890453.54396</v>
      </c>
      <c r="R66" s="588">
        <f>Q66/C66</f>
        <v>10050.759749348157</v>
      </c>
      <c r="S66" s="605">
        <f>D66/C66</f>
        <v>98.62886659929258</v>
      </c>
      <c r="T66" s="579">
        <v>81</v>
      </c>
      <c r="U66" s="628"/>
    </row>
    <row r="67" spans="1:20" ht="15">
      <c r="A67" s="304"/>
      <c r="B67" s="305" t="s">
        <v>34</v>
      </c>
      <c r="C67" s="562">
        <f>SUM(C52:C66)</f>
        <v>149207</v>
      </c>
      <c r="D67" s="563">
        <f aca="true" t="shared" si="39" ref="D67:L67">SUM(D52:D66)</f>
        <v>17260571.284999996</v>
      </c>
      <c r="E67" s="562">
        <f t="shared" si="39"/>
        <v>665031</v>
      </c>
      <c r="F67" s="562">
        <f t="shared" si="39"/>
        <v>416</v>
      </c>
      <c r="G67" s="562">
        <f t="shared" si="39"/>
        <v>568548</v>
      </c>
      <c r="H67" s="562">
        <f t="shared" si="39"/>
        <v>91329</v>
      </c>
      <c r="I67" s="562">
        <f t="shared" si="39"/>
        <v>6748</v>
      </c>
      <c r="J67" s="562">
        <f t="shared" si="39"/>
        <v>9</v>
      </c>
      <c r="K67" s="562">
        <f t="shared" si="39"/>
        <v>148</v>
      </c>
      <c r="L67" s="562">
        <f t="shared" si="39"/>
        <v>0</v>
      </c>
      <c r="M67" s="564">
        <f>SUM(M52:M66)</f>
        <v>10285522.974000001</v>
      </c>
      <c r="N67" s="563">
        <f>SUM(N52:N66)</f>
        <v>44244972.809999995</v>
      </c>
      <c r="O67" s="565">
        <f>SUM(O52:O66)</f>
        <v>66532991.46</v>
      </c>
      <c r="P67" s="565">
        <f>SUM(P52:P66)</f>
        <v>1680051148.4417999</v>
      </c>
      <c r="Q67" s="565">
        <f>SUM(Q52:Q66)</f>
        <v>1746584139.9018</v>
      </c>
      <c r="R67" s="563">
        <f>Q67/C67</f>
        <v>11705.778816689564</v>
      </c>
      <c r="S67" s="563">
        <f>D67/C67</f>
        <v>115.6820476586219</v>
      </c>
      <c r="T67" s="566">
        <f>T52+T53+T54+T55+T56+T57+T58+T59+T60+T61+T62+T63+T64+T65+T66</f>
        <v>14229</v>
      </c>
    </row>
    <row r="69" spans="13:19" ht="15">
      <c r="M69" s="577"/>
      <c r="O69" s="568"/>
      <c r="P69" s="568"/>
      <c r="Q69" s="568"/>
      <c r="R69" s="568"/>
      <c r="S69" s="568"/>
    </row>
    <row r="71" spans="4:14" ht="15">
      <c r="D71" s="478"/>
      <c r="M71" s="478"/>
      <c r="N71" s="478"/>
    </row>
    <row r="73" spans="4:14" ht="15">
      <c r="D73" s="478"/>
      <c r="M73" s="478"/>
      <c r="N73" s="478"/>
    </row>
    <row r="76" spans="4:14" ht="15">
      <c r="D76" s="478"/>
      <c r="M76" s="478"/>
      <c r="N76" s="478"/>
    </row>
  </sheetData>
  <sheetProtection/>
  <mergeCells count="44">
    <mergeCell ref="L49:N49"/>
    <mergeCell ref="O49:P49"/>
    <mergeCell ref="Q49:Q50"/>
    <mergeCell ref="R49:R50"/>
    <mergeCell ref="S49:S50"/>
    <mergeCell ref="T49:T50"/>
    <mergeCell ref="S29:S30"/>
    <mergeCell ref="T29:T30"/>
    <mergeCell ref="A49:A50"/>
    <mergeCell ref="B49:B50"/>
    <mergeCell ref="C49:C50"/>
    <mergeCell ref="D49:D50"/>
    <mergeCell ref="F49:H49"/>
    <mergeCell ref="I49:I50"/>
    <mergeCell ref="J49:J50"/>
    <mergeCell ref="K49:K50"/>
    <mergeCell ref="J29:J30"/>
    <mergeCell ref="K29:K30"/>
    <mergeCell ref="L29:N29"/>
    <mergeCell ref="O29:P29"/>
    <mergeCell ref="Q29:Q30"/>
    <mergeCell ref="R29:R30"/>
    <mergeCell ref="A29:A30"/>
    <mergeCell ref="B29:B30"/>
    <mergeCell ref="C29:C30"/>
    <mergeCell ref="D29:D30"/>
    <mergeCell ref="F29:H29"/>
    <mergeCell ref="I29:I30"/>
    <mergeCell ref="L4:N4"/>
    <mergeCell ref="O4:P4"/>
    <mergeCell ref="Q4:Q5"/>
    <mergeCell ref="R4:R5"/>
    <mergeCell ref="S4:S5"/>
    <mergeCell ref="T4:T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L57" sqref="K57:L57"/>
    </sheetView>
  </sheetViews>
  <sheetFormatPr defaultColWidth="9.140625" defaultRowHeight="15"/>
  <cols>
    <col min="1" max="1" width="9.421875" style="478" customWidth="1"/>
    <col min="2" max="2" width="33.00390625" style="478" customWidth="1"/>
    <col min="3" max="3" width="11.8515625" style="478" customWidth="1"/>
    <col min="4" max="4" width="17.8515625" style="480" customWidth="1"/>
    <col min="5" max="5" width="13.8515625" style="478" bestFit="1" customWidth="1"/>
    <col min="6" max="6" width="8.7109375" style="478" customWidth="1"/>
    <col min="7" max="7" width="11.421875" style="478" bestFit="1" customWidth="1"/>
    <col min="8" max="8" width="11.421875" style="478" customWidth="1"/>
    <col min="9" max="9" width="10.00390625" style="478" customWidth="1"/>
    <col min="10" max="10" width="12.8515625" style="478" customWidth="1"/>
    <col min="11" max="11" width="7.8515625" style="478" customWidth="1"/>
    <col min="12" max="12" width="12.421875" style="478" customWidth="1"/>
    <col min="13" max="13" width="17.7109375" style="480" customWidth="1"/>
    <col min="14" max="14" width="18.7109375" style="480" customWidth="1"/>
    <col min="15" max="15" width="17.57421875" style="478" customWidth="1"/>
    <col min="16" max="16" width="20.8515625" style="478" customWidth="1"/>
    <col min="17" max="17" width="18.28125" style="478" customWidth="1"/>
    <col min="18" max="18" width="17.57421875" style="478" customWidth="1"/>
    <col min="19" max="19" width="12.140625" style="478" bestFit="1" customWidth="1"/>
    <col min="20" max="20" width="13.7109375" style="478" customWidth="1"/>
    <col min="21" max="21" width="14.8515625" style="478" customWidth="1"/>
    <col min="22" max="16384" width="9.140625" style="478" customWidth="1"/>
  </cols>
  <sheetData>
    <row r="1" spans="1:19" ht="16.5" customHeight="1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19" ht="16.5" customHeight="1">
      <c r="A2" s="706" t="s">
        <v>105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ht="16.5" customHeight="1">
      <c r="C3" s="479"/>
    </row>
    <row r="4" spans="1:20" ht="19.5" customHeight="1">
      <c r="A4" s="704" t="s">
        <v>1</v>
      </c>
      <c r="B4" s="699" t="s">
        <v>2</v>
      </c>
      <c r="C4" s="700" t="s">
        <v>3</v>
      </c>
      <c r="D4" s="705" t="s">
        <v>4</v>
      </c>
      <c r="E4" s="481"/>
      <c r="F4" s="699" t="s">
        <v>5</v>
      </c>
      <c r="G4" s="699"/>
      <c r="H4" s="699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98" t="s">
        <v>35</v>
      </c>
      <c r="P4" s="698"/>
      <c r="Q4" s="699" t="s">
        <v>10</v>
      </c>
      <c r="R4" s="700" t="s">
        <v>38</v>
      </c>
      <c r="S4" s="699" t="s">
        <v>11</v>
      </c>
      <c r="T4" s="702" t="s">
        <v>81</v>
      </c>
    </row>
    <row r="5" spans="1:20" ht="39" customHeight="1">
      <c r="A5" s="704"/>
      <c r="B5" s="699"/>
      <c r="C5" s="701"/>
      <c r="D5" s="705"/>
      <c r="E5" s="481" t="s">
        <v>36</v>
      </c>
      <c r="F5" s="481" t="s">
        <v>12</v>
      </c>
      <c r="G5" s="481" t="s">
        <v>13</v>
      </c>
      <c r="H5" s="481" t="s">
        <v>14</v>
      </c>
      <c r="I5" s="660"/>
      <c r="J5" s="660"/>
      <c r="K5" s="660"/>
      <c r="L5" s="636" t="s">
        <v>15</v>
      </c>
      <c r="M5" s="637" t="s">
        <v>16</v>
      </c>
      <c r="N5" s="637" t="s">
        <v>37</v>
      </c>
      <c r="O5" s="481" t="s">
        <v>17</v>
      </c>
      <c r="P5" s="481" t="s">
        <v>18</v>
      </c>
      <c r="Q5" s="699"/>
      <c r="R5" s="701"/>
      <c r="S5" s="699"/>
      <c r="T5" s="703"/>
    </row>
    <row r="6" spans="1:20" s="486" customFormat="1" ht="16.5" customHeight="1">
      <c r="A6" s="482">
        <v>1</v>
      </c>
      <c r="B6" s="482">
        <v>2</v>
      </c>
      <c r="C6" s="482">
        <v>3</v>
      </c>
      <c r="D6" s="483">
        <v>4</v>
      </c>
      <c r="E6" s="483">
        <v>5</v>
      </c>
      <c r="F6" s="483">
        <v>6</v>
      </c>
      <c r="G6" s="483">
        <v>7</v>
      </c>
      <c r="H6" s="483">
        <v>8</v>
      </c>
      <c r="I6" s="483">
        <v>9</v>
      </c>
      <c r="J6" s="483">
        <v>10</v>
      </c>
      <c r="K6" s="483">
        <v>11</v>
      </c>
      <c r="L6" s="483">
        <v>12</v>
      </c>
      <c r="M6" s="483">
        <v>13</v>
      </c>
      <c r="N6" s="484"/>
      <c r="O6" s="482">
        <v>14</v>
      </c>
      <c r="P6" s="482">
        <v>15</v>
      </c>
      <c r="Q6" s="482">
        <v>16</v>
      </c>
      <c r="R6" s="482">
        <v>17</v>
      </c>
      <c r="S6" s="482">
        <v>18</v>
      </c>
      <c r="T6" s="485">
        <v>19</v>
      </c>
    </row>
    <row r="7" spans="1:20" s="560" customFormat="1" ht="16.5" customHeight="1">
      <c r="A7" s="509">
        <v>1</v>
      </c>
      <c r="B7" s="510" t="s">
        <v>19</v>
      </c>
      <c r="C7" s="511">
        <f>C30+C50</f>
        <v>77800</v>
      </c>
      <c r="D7" s="512">
        <f>D30+D50</f>
        <v>5629498.59</v>
      </c>
      <c r="E7" s="511">
        <f aca="true" t="shared" si="0" ref="C7:K21">E30+E50</f>
        <v>202007</v>
      </c>
      <c r="F7" s="513">
        <f t="shared" si="0"/>
        <v>245</v>
      </c>
      <c r="G7" s="513">
        <f t="shared" si="0"/>
        <v>147806</v>
      </c>
      <c r="H7" s="514">
        <f t="shared" si="0"/>
        <v>54201</v>
      </c>
      <c r="I7" s="515">
        <f t="shared" si="0"/>
        <v>0</v>
      </c>
      <c r="J7" s="515">
        <f t="shared" si="0"/>
        <v>0</v>
      </c>
      <c r="K7" s="515">
        <f t="shared" si="0"/>
        <v>0</v>
      </c>
      <c r="L7" s="516">
        <f>C50</f>
        <v>27941</v>
      </c>
      <c r="M7" s="518">
        <f>M30+M50</f>
        <v>9309539.48</v>
      </c>
      <c r="N7" s="518">
        <f>N30+N50</f>
        <v>39652814.260000005</v>
      </c>
      <c r="O7" s="538">
        <f aca="true" t="shared" si="1" ref="O7:O20">(F7*10.15+G7*15.19+H7*25.98+I7*11.17+J7*5.08+K7*1.98)*6</f>
        <v>21934811.22</v>
      </c>
      <c r="P7" s="538">
        <f aca="true" t="shared" si="2" ref="P7:P20">(D7*15.58)*6+O7</f>
        <v>548180339.4132</v>
      </c>
      <c r="Q7" s="526">
        <f aca="true" t="shared" si="3" ref="Q7:Q20">O7+P7</f>
        <v>570115150.6332</v>
      </c>
      <c r="R7" s="534">
        <f aca="true" t="shared" si="4" ref="R7:R22">Q7/C7</f>
        <v>7327.958234359898</v>
      </c>
      <c r="S7" s="522">
        <f>D7/C7</f>
        <v>72.35859370179948</v>
      </c>
      <c r="T7" s="510">
        <f>T30+T50</f>
        <v>53890</v>
      </c>
    </row>
    <row r="8" spans="1:22" s="492" customFormat="1" ht="16.5" customHeight="1">
      <c r="A8" s="524">
        <v>2</v>
      </c>
      <c r="B8" s="523" t="s">
        <v>20</v>
      </c>
      <c r="C8" s="525">
        <f t="shared" si="0"/>
        <v>10623</v>
      </c>
      <c r="D8" s="533">
        <f t="shared" si="0"/>
        <v>774922.839</v>
      </c>
      <c r="E8" s="525">
        <f t="shared" si="0"/>
        <v>34609</v>
      </c>
      <c r="F8" s="527">
        <f t="shared" si="0"/>
        <v>1</v>
      </c>
      <c r="G8" s="527">
        <f t="shared" si="0"/>
        <v>30769</v>
      </c>
      <c r="H8" s="528">
        <f t="shared" si="0"/>
        <v>1346</v>
      </c>
      <c r="I8" s="536">
        <f t="shared" si="0"/>
        <v>0</v>
      </c>
      <c r="J8" s="536">
        <f t="shared" si="0"/>
        <v>0</v>
      </c>
      <c r="K8" s="536">
        <f t="shared" si="0"/>
        <v>0</v>
      </c>
      <c r="L8" s="516">
        <f aca="true" t="shared" si="5" ref="L8:L21">C51</f>
        <v>5482</v>
      </c>
      <c r="M8" s="518">
        <f aca="true" t="shared" si="6" ref="M8:N21">M31+M51</f>
        <v>521935.31</v>
      </c>
      <c r="N8" s="518">
        <f t="shared" si="6"/>
        <v>2364991.1619999995</v>
      </c>
      <c r="O8" s="538">
        <f t="shared" si="1"/>
        <v>3014162.04</v>
      </c>
      <c r="P8" s="538">
        <f>P31+P51</f>
        <v>65795327.60952</v>
      </c>
      <c r="Q8" s="526">
        <f t="shared" si="3"/>
        <v>68809489.64952001</v>
      </c>
      <c r="R8" s="534">
        <f t="shared" si="4"/>
        <v>6477.40653765603</v>
      </c>
      <c r="S8" s="535">
        <f aca="true" t="shared" si="7" ref="S8:S22">D8/C8</f>
        <v>72.94764558034454</v>
      </c>
      <c r="T8" s="523">
        <f>T31+T51</f>
        <v>3958</v>
      </c>
      <c r="U8" s="573"/>
      <c r="V8" s="573"/>
    </row>
    <row r="9" spans="1:23" s="492" customFormat="1" ht="16.5" customHeight="1">
      <c r="A9" s="524">
        <v>3</v>
      </c>
      <c r="B9" s="523" t="s">
        <v>21</v>
      </c>
      <c r="C9" s="525">
        <f t="shared" si="0"/>
        <v>14435</v>
      </c>
      <c r="D9" s="526">
        <f t="shared" si="0"/>
        <v>1519029.38</v>
      </c>
      <c r="E9" s="525">
        <f t="shared" si="0"/>
        <v>71050</v>
      </c>
      <c r="F9" s="527">
        <f t="shared" si="0"/>
        <v>0</v>
      </c>
      <c r="G9" s="527">
        <f t="shared" si="0"/>
        <v>60079</v>
      </c>
      <c r="H9" s="528">
        <f t="shared" si="0"/>
        <v>6016</v>
      </c>
      <c r="I9" s="536">
        <f t="shared" si="0"/>
        <v>923</v>
      </c>
      <c r="J9" s="536">
        <f t="shared" si="0"/>
        <v>1</v>
      </c>
      <c r="K9" s="536">
        <f t="shared" si="0"/>
        <v>15</v>
      </c>
      <c r="L9" s="516">
        <f t="shared" si="5"/>
        <v>9279</v>
      </c>
      <c r="M9" s="518">
        <f t="shared" si="6"/>
        <v>6465050.351</v>
      </c>
      <c r="N9" s="518">
        <f t="shared" si="6"/>
        <v>27477363.23</v>
      </c>
      <c r="O9" s="538">
        <f t="shared" si="1"/>
        <v>6475442.279999999</v>
      </c>
      <c r="P9" s="538">
        <f t="shared" si="2"/>
        <v>148474308.72239998</v>
      </c>
      <c r="Q9" s="526">
        <f t="shared" si="3"/>
        <v>154949751.00239998</v>
      </c>
      <c r="R9" s="534">
        <f t="shared" si="4"/>
        <v>10734.309040692759</v>
      </c>
      <c r="S9" s="535">
        <f t="shared" si="7"/>
        <v>105.23237824731555</v>
      </c>
      <c r="T9" s="523">
        <f aca="true" t="shared" si="8" ref="T9:T21">T32+T52</f>
        <v>348</v>
      </c>
      <c r="U9" s="574"/>
      <c r="V9" s="575"/>
      <c r="W9" s="576"/>
    </row>
    <row r="10" spans="1:22" s="492" customFormat="1" ht="16.5" customHeight="1">
      <c r="A10" s="524">
        <v>4</v>
      </c>
      <c r="B10" s="523" t="s">
        <v>22</v>
      </c>
      <c r="C10" s="525">
        <f t="shared" si="0"/>
        <v>25545</v>
      </c>
      <c r="D10" s="533">
        <f t="shared" si="0"/>
        <v>2539904.843</v>
      </c>
      <c r="E10" s="525">
        <f t="shared" si="0"/>
        <v>118806</v>
      </c>
      <c r="F10" s="527">
        <f t="shared" si="0"/>
        <v>0</v>
      </c>
      <c r="G10" s="527">
        <f t="shared" si="0"/>
        <v>102999</v>
      </c>
      <c r="H10" s="528">
        <f t="shared" si="0"/>
        <v>12225</v>
      </c>
      <c r="I10" s="536">
        <f t="shared" si="0"/>
        <v>1774</v>
      </c>
      <c r="J10" s="536">
        <f t="shared" si="0"/>
        <v>0</v>
      </c>
      <c r="K10" s="536">
        <f t="shared" si="0"/>
        <v>0</v>
      </c>
      <c r="L10" s="516">
        <f t="shared" si="5"/>
        <v>15610</v>
      </c>
      <c r="M10" s="517">
        <f>M33+M53</f>
        <v>13682468.785</v>
      </c>
      <c r="N10" s="517">
        <f t="shared" si="6"/>
        <v>58102745.894999996</v>
      </c>
      <c r="O10" s="538">
        <f t="shared" si="1"/>
        <v>11411855.34</v>
      </c>
      <c r="P10" s="538">
        <f t="shared" si="2"/>
        <v>248842160.06363997</v>
      </c>
      <c r="Q10" s="526">
        <f t="shared" si="3"/>
        <v>260254015.40363997</v>
      </c>
      <c r="R10" s="534">
        <f t="shared" si="4"/>
        <v>10188.060888770404</v>
      </c>
      <c r="S10" s="535">
        <f t="shared" si="7"/>
        <v>99.42864916813465</v>
      </c>
      <c r="T10" s="523">
        <f t="shared" si="8"/>
        <v>1887</v>
      </c>
      <c r="U10" s="573"/>
      <c r="V10" s="573"/>
    </row>
    <row r="11" spans="1:22" s="492" customFormat="1" ht="16.5" customHeight="1">
      <c r="A11" s="524">
        <v>5</v>
      </c>
      <c r="B11" s="523" t="s">
        <v>23</v>
      </c>
      <c r="C11" s="525">
        <f t="shared" si="0"/>
        <v>33527</v>
      </c>
      <c r="D11" s="526">
        <f t="shared" si="0"/>
        <v>2998697.59</v>
      </c>
      <c r="E11" s="525">
        <f t="shared" si="0"/>
        <v>145842</v>
      </c>
      <c r="F11" s="527">
        <f t="shared" si="0"/>
        <v>6</v>
      </c>
      <c r="G11" s="527">
        <f t="shared" si="0"/>
        <v>138631</v>
      </c>
      <c r="H11" s="528">
        <f t="shared" si="0"/>
        <v>2298</v>
      </c>
      <c r="I11" s="536">
        <f t="shared" si="0"/>
        <v>0</v>
      </c>
      <c r="J11" s="536">
        <f t="shared" si="0"/>
        <v>0</v>
      </c>
      <c r="K11" s="536">
        <f t="shared" si="0"/>
        <v>0</v>
      </c>
      <c r="L11" s="516">
        <f t="shared" si="5"/>
        <v>18451</v>
      </c>
      <c r="M11" s="518">
        <f t="shared" si="6"/>
        <v>16613538.228</v>
      </c>
      <c r="N11" s="518">
        <f t="shared" si="6"/>
        <v>70422075.67</v>
      </c>
      <c r="O11" s="538">
        <f>O34+O54</f>
        <v>10088485.14</v>
      </c>
      <c r="P11" s="538">
        <f>P34+P54</f>
        <v>233262322.47280002</v>
      </c>
      <c r="Q11" s="526">
        <f t="shared" si="3"/>
        <v>243350807.6128</v>
      </c>
      <c r="R11" s="534">
        <f t="shared" si="4"/>
        <v>7258.353196313419</v>
      </c>
      <c r="S11" s="535">
        <f t="shared" si="7"/>
        <v>89.44127389864884</v>
      </c>
      <c r="T11" s="523">
        <f t="shared" si="8"/>
        <v>3907</v>
      </c>
      <c r="U11" s="573"/>
      <c r="V11" s="573"/>
    </row>
    <row r="12" spans="1:20" s="492" customFormat="1" ht="16.5" customHeight="1">
      <c r="A12" s="524">
        <v>6</v>
      </c>
      <c r="B12" s="523" t="s">
        <v>24</v>
      </c>
      <c r="C12" s="525">
        <f>C35+C55</f>
        <v>17943</v>
      </c>
      <c r="D12" s="533">
        <f t="shared" si="0"/>
        <v>1886205.6550000003</v>
      </c>
      <c r="E12" s="525">
        <f t="shared" si="0"/>
        <v>94380</v>
      </c>
      <c r="F12" s="527">
        <f t="shared" si="0"/>
        <v>4</v>
      </c>
      <c r="G12" s="527">
        <f t="shared" si="0"/>
        <v>88485</v>
      </c>
      <c r="H12" s="528">
        <f t="shared" si="0"/>
        <v>5</v>
      </c>
      <c r="I12" s="536">
        <f t="shared" si="0"/>
        <v>0</v>
      </c>
      <c r="J12" s="536">
        <f t="shared" si="0"/>
        <v>0</v>
      </c>
      <c r="K12" s="536">
        <f t="shared" si="0"/>
        <v>0</v>
      </c>
      <c r="L12" s="516">
        <f t="shared" si="5"/>
        <v>8919</v>
      </c>
      <c r="M12" s="518">
        <f t="shared" si="6"/>
        <v>5268759.953</v>
      </c>
      <c r="N12" s="518">
        <f t="shared" si="6"/>
        <v>22367401.43</v>
      </c>
      <c r="O12" s="538">
        <f>O35+O55</f>
        <v>7456395.96</v>
      </c>
      <c r="P12" s="538">
        <f>P35+P55</f>
        <v>174318370.611</v>
      </c>
      <c r="Q12" s="526">
        <f t="shared" si="3"/>
        <v>181774766.571</v>
      </c>
      <c r="R12" s="534">
        <f t="shared" si="4"/>
        <v>10130.678625146296</v>
      </c>
      <c r="S12" s="545">
        <f t="shared" si="7"/>
        <v>105.12208967285294</v>
      </c>
      <c r="T12" s="523">
        <f t="shared" si="8"/>
        <v>0</v>
      </c>
    </row>
    <row r="13" spans="1:20" s="492" customFormat="1" ht="16.5" customHeight="1">
      <c r="A13" s="524">
        <v>7</v>
      </c>
      <c r="B13" s="523" t="s">
        <v>25</v>
      </c>
      <c r="C13" s="525">
        <f t="shared" si="0"/>
        <v>13198</v>
      </c>
      <c r="D13" s="526">
        <f t="shared" si="0"/>
        <v>1500588.21</v>
      </c>
      <c r="E13" s="525">
        <f t="shared" si="0"/>
        <v>59573</v>
      </c>
      <c r="F13" s="527">
        <f t="shared" si="0"/>
        <v>5</v>
      </c>
      <c r="G13" s="527">
        <f t="shared" si="0"/>
        <v>37680</v>
      </c>
      <c r="H13" s="528">
        <f t="shared" si="0"/>
        <v>18418</v>
      </c>
      <c r="I13" s="536">
        <f t="shared" si="0"/>
        <v>1518</v>
      </c>
      <c r="J13" s="536">
        <f t="shared" si="0"/>
        <v>0</v>
      </c>
      <c r="K13" s="536">
        <f t="shared" si="0"/>
        <v>0</v>
      </c>
      <c r="L13" s="516">
        <f t="shared" si="5"/>
        <v>9487</v>
      </c>
      <c r="M13" s="518">
        <f t="shared" si="6"/>
        <v>4628104.294</v>
      </c>
      <c r="N13" s="518">
        <f t="shared" si="6"/>
        <v>19673790.740000002</v>
      </c>
      <c r="O13" s="538">
        <f t="shared" si="1"/>
        <v>6407193.899999999</v>
      </c>
      <c r="P13" s="538">
        <f t="shared" si="2"/>
        <v>146682179.7708</v>
      </c>
      <c r="Q13" s="526">
        <f t="shared" si="3"/>
        <v>153089373.6708</v>
      </c>
      <c r="R13" s="534">
        <f t="shared" si="4"/>
        <v>11599.437314047584</v>
      </c>
      <c r="S13" s="545">
        <f t="shared" si="7"/>
        <v>113.69815199272617</v>
      </c>
      <c r="T13" s="523">
        <f t="shared" si="8"/>
        <v>1279</v>
      </c>
    </row>
    <row r="14" spans="1:20" s="492" customFormat="1" ht="16.5" customHeight="1">
      <c r="A14" s="524">
        <v>8</v>
      </c>
      <c r="B14" s="523" t="s">
        <v>26</v>
      </c>
      <c r="C14" s="525">
        <f t="shared" si="0"/>
        <v>11821</v>
      </c>
      <c r="D14" s="525">
        <f t="shared" si="0"/>
        <v>865554.167</v>
      </c>
      <c r="E14" s="525">
        <f t="shared" si="0"/>
        <v>47536</v>
      </c>
      <c r="F14" s="525">
        <f t="shared" si="0"/>
        <v>6</v>
      </c>
      <c r="G14" s="525">
        <f t="shared" si="0"/>
        <v>31996</v>
      </c>
      <c r="H14" s="525">
        <f t="shared" si="0"/>
        <v>13073</v>
      </c>
      <c r="I14" s="525">
        <f t="shared" si="0"/>
        <v>1462</v>
      </c>
      <c r="J14" s="525">
        <f t="shared" si="0"/>
        <v>0</v>
      </c>
      <c r="K14" s="536">
        <f t="shared" si="0"/>
        <v>100</v>
      </c>
      <c r="L14" s="516">
        <f t="shared" si="5"/>
        <v>8524</v>
      </c>
      <c r="M14" s="518">
        <f t="shared" si="6"/>
        <v>1712286.8199999998</v>
      </c>
      <c r="N14" s="518">
        <f t="shared" si="6"/>
        <v>7313942.82</v>
      </c>
      <c r="O14" s="538">
        <f t="shared" si="1"/>
        <v>5053471.32</v>
      </c>
      <c r="P14" s="538">
        <f t="shared" si="2"/>
        <v>85965474.85115999</v>
      </c>
      <c r="Q14" s="526">
        <f t="shared" si="3"/>
        <v>91018946.17115998</v>
      </c>
      <c r="R14" s="534">
        <f t="shared" si="4"/>
        <v>7699.767039265712</v>
      </c>
      <c r="S14" s="548">
        <f t="shared" si="7"/>
        <v>73.22173817781913</v>
      </c>
      <c r="T14" s="523">
        <f t="shared" si="8"/>
        <v>1152</v>
      </c>
    </row>
    <row r="15" spans="1:20" s="492" customFormat="1" ht="16.5" customHeight="1">
      <c r="A15" s="524">
        <v>9</v>
      </c>
      <c r="B15" s="523" t="s">
        <v>27</v>
      </c>
      <c r="C15" s="525">
        <f t="shared" si="0"/>
        <v>8247</v>
      </c>
      <c r="D15" s="556">
        <f t="shared" si="0"/>
        <v>637929.5</v>
      </c>
      <c r="E15" s="525">
        <f t="shared" si="0"/>
        <v>39332</v>
      </c>
      <c r="F15" s="525">
        <f t="shared" si="0"/>
        <v>0</v>
      </c>
      <c r="G15" s="525">
        <f t="shared" si="0"/>
        <v>35375</v>
      </c>
      <c r="H15" s="525">
        <f t="shared" si="0"/>
        <v>4</v>
      </c>
      <c r="I15" s="525">
        <f t="shared" si="0"/>
        <v>2412</v>
      </c>
      <c r="J15" s="525">
        <f t="shared" si="0"/>
        <v>0</v>
      </c>
      <c r="K15" s="536">
        <f t="shared" si="0"/>
        <v>0</v>
      </c>
      <c r="L15" s="516">
        <f t="shared" si="5"/>
        <v>4742</v>
      </c>
      <c r="M15" s="518">
        <f t="shared" si="6"/>
        <v>-1493852.171</v>
      </c>
      <c r="N15" s="518">
        <f t="shared" si="6"/>
        <v>-6342900.122</v>
      </c>
      <c r="O15" s="538">
        <v>3385897.56</v>
      </c>
      <c r="P15" s="538">
        <v>63019547.22</v>
      </c>
      <c r="Q15" s="526">
        <f>O15+P15</f>
        <v>66405444.78</v>
      </c>
      <c r="R15" s="534">
        <f t="shared" si="4"/>
        <v>8052.072848308476</v>
      </c>
      <c r="S15" s="545">
        <f t="shared" si="7"/>
        <v>77.35291621195586</v>
      </c>
      <c r="T15" s="523">
        <f t="shared" si="8"/>
        <v>0</v>
      </c>
    </row>
    <row r="16" spans="1:20" s="492" customFormat="1" ht="16.5" customHeight="1">
      <c r="A16" s="524">
        <v>10</v>
      </c>
      <c r="B16" s="523" t="s">
        <v>28</v>
      </c>
      <c r="C16" s="525">
        <f t="shared" si="0"/>
        <v>4250</v>
      </c>
      <c r="D16" s="556">
        <f t="shared" si="0"/>
        <v>444263.5</v>
      </c>
      <c r="E16" s="525">
        <f t="shared" si="0"/>
        <v>18878</v>
      </c>
      <c r="F16" s="525">
        <f t="shared" si="0"/>
        <v>0</v>
      </c>
      <c r="G16" s="525">
        <f t="shared" si="0"/>
        <v>10744</v>
      </c>
      <c r="H16" s="525">
        <f t="shared" si="0"/>
        <v>6000</v>
      </c>
      <c r="I16" s="525">
        <f t="shared" si="0"/>
        <v>552</v>
      </c>
      <c r="J16" s="525">
        <f t="shared" si="0"/>
        <v>9</v>
      </c>
      <c r="K16" s="536">
        <f t="shared" si="0"/>
        <v>3</v>
      </c>
      <c r="L16" s="516">
        <f t="shared" si="5"/>
        <v>2982</v>
      </c>
      <c r="M16" s="517">
        <f t="shared" si="6"/>
        <v>406888.99600000004</v>
      </c>
      <c r="N16" s="518">
        <f t="shared" si="6"/>
        <v>1724708.1199999999</v>
      </c>
      <c r="O16" s="538">
        <f t="shared" si="1"/>
        <v>1951793.16</v>
      </c>
      <c r="P16" s="538">
        <f t="shared" si="2"/>
        <v>43481545.14</v>
      </c>
      <c r="Q16" s="526">
        <f t="shared" si="3"/>
        <v>45433338.3</v>
      </c>
      <c r="R16" s="554">
        <f t="shared" si="4"/>
        <v>10690.197247058823</v>
      </c>
      <c r="S16" s="535">
        <f t="shared" si="7"/>
        <v>104.53258823529411</v>
      </c>
      <c r="T16" s="523">
        <f t="shared" si="8"/>
        <v>133</v>
      </c>
    </row>
    <row r="17" spans="1:20" s="492" customFormat="1" ht="16.5" customHeight="1">
      <c r="A17" s="524">
        <v>11</v>
      </c>
      <c r="B17" s="523" t="s">
        <v>29</v>
      </c>
      <c r="C17" s="525">
        <f t="shared" si="0"/>
        <v>23245</v>
      </c>
      <c r="D17" s="533">
        <f t="shared" si="0"/>
        <v>2462258.908</v>
      </c>
      <c r="E17" s="525">
        <f t="shared" si="0"/>
        <v>103609</v>
      </c>
      <c r="F17" s="525">
        <f t="shared" si="0"/>
        <v>4</v>
      </c>
      <c r="G17" s="525">
        <f t="shared" si="0"/>
        <v>101731</v>
      </c>
      <c r="H17" s="525">
        <f t="shared" si="0"/>
        <v>251</v>
      </c>
      <c r="I17" s="525">
        <f t="shared" si="0"/>
        <v>2</v>
      </c>
      <c r="J17" s="525">
        <f t="shared" si="0"/>
        <v>0</v>
      </c>
      <c r="K17" s="536">
        <f t="shared" si="0"/>
        <v>0</v>
      </c>
      <c r="L17" s="516">
        <f t="shared" si="5"/>
        <v>11191</v>
      </c>
      <c r="M17" s="518">
        <f t="shared" si="6"/>
        <v>13018833.186999999</v>
      </c>
      <c r="N17" s="518">
        <f t="shared" si="6"/>
        <v>55995817.57</v>
      </c>
      <c r="O17" s="538">
        <f t="shared" si="1"/>
        <v>9311266.86</v>
      </c>
      <c r="P17" s="538">
        <f t="shared" si="2"/>
        <v>239483229.57984</v>
      </c>
      <c r="Q17" s="526">
        <f t="shared" si="3"/>
        <v>248794496.43984002</v>
      </c>
      <c r="R17" s="534">
        <f t="shared" si="4"/>
        <v>10703.140307155949</v>
      </c>
      <c r="S17" s="535">
        <f t="shared" si="7"/>
        <v>105.92638881479887</v>
      </c>
      <c r="T17" s="523">
        <v>1327</v>
      </c>
    </row>
    <row r="18" spans="1:20" s="492" customFormat="1" ht="16.5" customHeight="1">
      <c r="A18" s="524">
        <v>12</v>
      </c>
      <c r="B18" s="523" t="s">
        <v>30</v>
      </c>
      <c r="C18" s="525">
        <f t="shared" si="0"/>
        <v>12244</v>
      </c>
      <c r="D18" s="526">
        <f t="shared" si="0"/>
        <v>1112765.46</v>
      </c>
      <c r="E18" s="525">
        <f t="shared" si="0"/>
        <v>52004</v>
      </c>
      <c r="F18" s="525">
        <f t="shared" si="0"/>
        <v>0</v>
      </c>
      <c r="G18" s="525">
        <f t="shared" si="0"/>
        <v>46360</v>
      </c>
      <c r="H18" s="525">
        <f t="shared" si="0"/>
        <v>2818</v>
      </c>
      <c r="I18" s="525">
        <f t="shared" si="0"/>
        <v>0</v>
      </c>
      <c r="J18" s="525">
        <f t="shared" si="0"/>
        <v>0</v>
      </c>
      <c r="K18" s="536">
        <f t="shared" si="0"/>
        <v>0</v>
      </c>
      <c r="L18" s="516">
        <f t="shared" si="5"/>
        <v>8114</v>
      </c>
      <c r="M18" s="517">
        <f t="shared" si="6"/>
        <v>2604362.188</v>
      </c>
      <c r="N18" s="518">
        <f t="shared" si="6"/>
        <v>11060215.14</v>
      </c>
      <c r="O18" s="538">
        <f t="shared" si="1"/>
        <v>4664520.24</v>
      </c>
      <c r="P18" s="538">
        <f t="shared" si="2"/>
        <v>108685835.4408</v>
      </c>
      <c r="Q18" s="526">
        <f t="shared" si="3"/>
        <v>113350355.68079999</v>
      </c>
      <c r="R18" s="534">
        <f t="shared" si="4"/>
        <v>9257.624606403135</v>
      </c>
      <c r="S18" s="545">
        <f t="shared" si="7"/>
        <v>90.88251061744528</v>
      </c>
      <c r="T18" s="523">
        <f t="shared" si="8"/>
        <v>726</v>
      </c>
    </row>
    <row r="19" spans="1:20" s="492" customFormat="1" ht="16.5" customHeight="1">
      <c r="A19" s="524">
        <v>13</v>
      </c>
      <c r="B19" s="523" t="s">
        <v>31</v>
      </c>
      <c r="C19" s="525">
        <f t="shared" si="0"/>
        <v>24388</v>
      </c>
      <c r="D19" s="525">
        <f t="shared" si="0"/>
        <v>2645369.3600000003</v>
      </c>
      <c r="E19" s="525">
        <f t="shared" si="0"/>
        <v>121353</v>
      </c>
      <c r="F19" s="525">
        <f t="shared" si="0"/>
        <v>618</v>
      </c>
      <c r="G19" s="525">
        <f t="shared" si="0"/>
        <v>112234</v>
      </c>
      <c r="H19" s="525">
        <f t="shared" si="0"/>
        <v>3624</v>
      </c>
      <c r="I19" s="525">
        <f t="shared" si="0"/>
        <v>26</v>
      </c>
      <c r="J19" s="525">
        <f t="shared" si="0"/>
        <v>0</v>
      </c>
      <c r="K19" s="536">
        <f t="shared" si="0"/>
        <v>0</v>
      </c>
      <c r="L19" s="585">
        <f t="shared" si="5"/>
        <v>13674</v>
      </c>
      <c r="M19" s="595">
        <f t="shared" si="6"/>
        <v>11577602.800999999</v>
      </c>
      <c r="N19" s="595">
        <f t="shared" si="6"/>
        <v>49158397.17</v>
      </c>
      <c r="O19" s="587">
        <f t="shared" si="1"/>
        <v>10833294.6</v>
      </c>
      <c r="P19" s="587">
        <f t="shared" si="2"/>
        <v>258122422.37280002</v>
      </c>
      <c r="Q19" s="581">
        <f t="shared" si="3"/>
        <v>268955716.9728</v>
      </c>
      <c r="R19" s="588">
        <f t="shared" si="4"/>
        <v>11028.198990191899</v>
      </c>
      <c r="S19" s="535">
        <f t="shared" si="7"/>
        <v>108.47012301131706</v>
      </c>
      <c r="T19" s="523">
        <f t="shared" si="8"/>
        <v>258</v>
      </c>
    </row>
    <row r="20" spans="1:20" s="492" customFormat="1" ht="16.5" customHeight="1">
      <c r="A20" s="524">
        <v>14</v>
      </c>
      <c r="B20" s="523" t="s">
        <v>32</v>
      </c>
      <c r="C20" s="525">
        <f t="shared" si="0"/>
        <v>4854</v>
      </c>
      <c r="D20" s="526">
        <f t="shared" si="0"/>
        <v>545295.98</v>
      </c>
      <c r="E20" s="525">
        <f t="shared" si="0"/>
        <v>22140</v>
      </c>
      <c r="F20" s="525">
        <f t="shared" si="0"/>
        <v>0</v>
      </c>
      <c r="G20" s="525">
        <f t="shared" si="0"/>
        <v>21523</v>
      </c>
      <c r="H20" s="525">
        <f t="shared" si="0"/>
        <v>245</v>
      </c>
      <c r="I20" s="525">
        <f t="shared" si="0"/>
        <v>0</v>
      </c>
      <c r="J20" s="525">
        <f t="shared" si="0"/>
        <v>0</v>
      </c>
      <c r="K20" s="536">
        <f t="shared" si="0"/>
        <v>0</v>
      </c>
      <c r="L20" s="516">
        <f t="shared" si="5"/>
        <v>4644</v>
      </c>
      <c r="M20" s="518">
        <f t="shared" si="6"/>
        <v>1658505.628</v>
      </c>
      <c r="N20" s="518">
        <f t="shared" si="6"/>
        <v>7051607.342</v>
      </c>
      <c r="O20" s="538">
        <f t="shared" si="1"/>
        <v>1999796.8199999998</v>
      </c>
      <c r="P20" s="538">
        <f t="shared" si="2"/>
        <v>52974065.0304</v>
      </c>
      <c r="Q20" s="526">
        <f t="shared" si="3"/>
        <v>54973861.8504</v>
      </c>
      <c r="R20" s="534">
        <f t="shared" si="4"/>
        <v>11325.476277379481</v>
      </c>
      <c r="S20" s="545">
        <f t="shared" si="7"/>
        <v>112.33950968273588</v>
      </c>
      <c r="T20" s="523">
        <f t="shared" si="8"/>
        <v>148</v>
      </c>
    </row>
    <row r="21" spans="1:20" ht="16.5" customHeight="1">
      <c r="A21" s="578">
        <v>15</v>
      </c>
      <c r="B21" s="523" t="s">
        <v>33</v>
      </c>
      <c r="C21" s="525">
        <f t="shared" si="0"/>
        <v>2420</v>
      </c>
      <c r="D21" s="533">
        <f t="shared" si="0"/>
        <v>229107.56699999998</v>
      </c>
      <c r="E21" s="525">
        <f t="shared" si="0"/>
        <v>10811</v>
      </c>
      <c r="F21" s="525">
        <f t="shared" si="0"/>
        <v>15</v>
      </c>
      <c r="G21" s="525">
        <f t="shared" si="0"/>
        <v>9205</v>
      </c>
      <c r="H21" s="525">
        <f t="shared" si="0"/>
        <v>743</v>
      </c>
      <c r="I21" s="525">
        <f t="shared" si="0"/>
        <v>214</v>
      </c>
      <c r="J21" s="525">
        <f t="shared" si="0"/>
        <v>0</v>
      </c>
      <c r="K21" s="584">
        <f t="shared" si="0"/>
        <v>47</v>
      </c>
      <c r="L21" s="585">
        <f t="shared" si="5"/>
        <v>2029</v>
      </c>
      <c r="M21" s="595">
        <f t="shared" si="6"/>
        <v>729318.371</v>
      </c>
      <c r="N21" s="595">
        <f t="shared" si="6"/>
        <v>3115169.6399999997</v>
      </c>
      <c r="O21" s="587">
        <f>O44+O64</f>
        <v>970485.54</v>
      </c>
      <c r="P21" s="587">
        <f>P44+P64</f>
        <v>22380917.302</v>
      </c>
      <c r="Q21" s="581">
        <f>O21+P21</f>
        <v>23351402.842</v>
      </c>
      <c r="R21" s="588">
        <f t="shared" si="4"/>
        <v>9649.340017355373</v>
      </c>
      <c r="S21" s="604">
        <f t="shared" si="7"/>
        <v>94.67254834710744</v>
      </c>
      <c r="T21" s="579">
        <f t="shared" si="8"/>
        <v>85</v>
      </c>
    </row>
    <row r="22" spans="1:20" s="492" customFormat="1" ht="16.5" customHeight="1">
      <c r="A22" s="485"/>
      <c r="B22" s="487" t="s">
        <v>34</v>
      </c>
      <c r="C22" s="488">
        <f>SUM(C7:C21)</f>
        <v>284540</v>
      </c>
      <c r="D22" s="489">
        <f aca="true" t="shared" si="9" ref="D22:Q22">SUM(D7:D21)</f>
        <v>25791391.549000002</v>
      </c>
      <c r="E22" s="488">
        <f t="shared" si="9"/>
        <v>1141930</v>
      </c>
      <c r="F22" s="488">
        <f t="shared" si="9"/>
        <v>904</v>
      </c>
      <c r="G22" s="488">
        <f t="shared" si="9"/>
        <v>975617</v>
      </c>
      <c r="H22" s="488">
        <f t="shared" si="9"/>
        <v>121267</v>
      </c>
      <c r="I22" s="488">
        <f t="shared" si="9"/>
        <v>8883</v>
      </c>
      <c r="J22" s="488">
        <f t="shared" si="9"/>
        <v>10</v>
      </c>
      <c r="K22" s="488">
        <f t="shared" si="9"/>
        <v>165</v>
      </c>
      <c r="L22" s="488">
        <f>SUM(L7:L21)</f>
        <v>151069</v>
      </c>
      <c r="M22" s="490">
        <f>SUM(M7:M21)</f>
        <v>86703342.221</v>
      </c>
      <c r="N22" s="489">
        <f>SUM(N7:N21)</f>
        <v>369138140.06700003</v>
      </c>
      <c r="O22" s="570">
        <f t="shared" si="9"/>
        <v>104958871.97999997</v>
      </c>
      <c r="P22" s="570">
        <f t="shared" si="9"/>
        <v>2439668045.60036</v>
      </c>
      <c r="Q22" s="570">
        <f t="shared" si="9"/>
        <v>2544626917.5803604</v>
      </c>
      <c r="R22" s="489">
        <f t="shared" si="4"/>
        <v>8942.949734941873</v>
      </c>
      <c r="S22" s="489">
        <f t="shared" si="7"/>
        <v>90.64241072959867</v>
      </c>
      <c r="T22" s="485">
        <f>SUM(T7:T21)</f>
        <v>69098</v>
      </c>
    </row>
    <row r="23" spans="1:20" s="492" customFormat="1" ht="16.5" customHeight="1">
      <c r="A23" s="493"/>
      <c r="B23" s="494"/>
      <c r="C23" s="495"/>
      <c r="D23" s="496"/>
      <c r="E23" s="495"/>
      <c r="F23" s="495"/>
      <c r="G23" s="495"/>
      <c r="H23" s="495"/>
      <c r="I23" s="495"/>
      <c r="J23" s="495"/>
      <c r="K23" s="495"/>
      <c r="L23" s="495"/>
      <c r="M23" s="495"/>
      <c r="N23" s="497"/>
      <c r="O23" s="496"/>
      <c r="P23" s="498"/>
      <c r="Q23" s="498"/>
      <c r="R23" s="498"/>
      <c r="S23" s="496"/>
      <c r="T23" s="493"/>
    </row>
    <row r="24" spans="1:22" s="492" customFormat="1" ht="16.5" customHeight="1">
      <c r="A24" s="493"/>
      <c r="B24" s="494"/>
      <c r="C24" s="495"/>
      <c r="D24" s="496"/>
      <c r="E24" s="495"/>
      <c r="F24" s="495"/>
      <c r="G24" s="495"/>
      <c r="H24" s="495"/>
      <c r="I24" s="495"/>
      <c r="J24" s="495"/>
      <c r="K24" s="495"/>
      <c r="L24" s="495"/>
      <c r="M24" s="495"/>
      <c r="N24" s="497"/>
      <c r="O24" s="496"/>
      <c r="P24" s="498"/>
      <c r="Q24" s="498"/>
      <c r="R24" s="498"/>
      <c r="S24" s="496"/>
      <c r="T24" s="493"/>
      <c r="V24" s="499"/>
    </row>
    <row r="25" spans="1:20" ht="16.5" customHeight="1">
      <c r="A25" s="500"/>
      <c r="B25" s="500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</row>
    <row r="26" spans="2:21" ht="18.75">
      <c r="B26" s="502" t="s">
        <v>43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4"/>
    </row>
    <row r="27" spans="1:20" ht="27.75" customHeight="1">
      <c r="A27" s="704" t="s">
        <v>1</v>
      </c>
      <c r="B27" s="699" t="s">
        <v>2</v>
      </c>
      <c r="C27" s="700" t="s">
        <v>3</v>
      </c>
      <c r="D27" s="705" t="s">
        <v>4</v>
      </c>
      <c r="E27" s="481"/>
      <c r="F27" s="699" t="s">
        <v>5</v>
      </c>
      <c r="G27" s="699"/>
      <c r="H27" s="699"/>
      <c r="I27" s="660" t="s">
        <v>6</v>
      </c>
      <c r="J27" s="660" t="s">
        <v>7</v>
      </c>
      <c r="K27" s="660" t="s">
        <v>8</v>
      </c>
      <c r="L27" s="649"/>
      <c r="M27" s="650"/>
      <c r="N27" s="651"/>
      <c r="O27" s="698" t="s">
        <v>35</v>
      </c>
      <c r="P27" s="698"/>
      <c r="Q27" s="699" t="s">
        <v>10</v>
      </c>
      <c r="R27" s="700" t="s">
        <v>38</v>
      </c>
      <c r="S27" s="699" t="s">
        <v>11</v>
      </c>
      <c r="T27" s="702" t="s">
        <v>81</v>
      </c>
    </row>
    <row r="28" spans="1:20" ht="24">
      <c r="A28" s="704"/>
      <c r="B28" s="699"/>
      <c r="C28" s="701"/>
      <c r="D28" s="705"/>
      <c r="E28" s="481" t="s">
        <v>36</v>
      </c>
      <c r="F28" s="481" t="s">
        <v>12</v>
      </c>
      <c r="G28" s="481" t="s">
        <v>13</v>
      </c>
      <c r="H28" s="481" t="s">
        <v>14</v>
      </c>
      <c r="I28" s="660"/>
      <c r="J28" s="660"/>
      <c r="K28" s="660"/>
      <c r="L28" s="73" t="s">
        <v>15</v>
      </c>
      <c r="M28" s="74" t="s">
        <v>16</v>
      </c>
      <c r="N28" s="74" t="s">
        <v>37</v>
      </c>
      <c r="O28" s="481" t="s">
        <v>17</v>
      </c>
      <c r="P28" s="481" t="s">
        <v>18</v>
      </c>
      <c r="Q28" s="699"/>
      <c r="R28" s="701"/>
      <c r="S28" s="699"/>
      <c r="T28" s="703"/>
    </row>
    <row r="29" spans="1:20" s="508" customFormat="1" ht="14.25">
      <c r="A29" s="505">
        <v>1</v>
      </c>
      <c r="B29" s="505">
        <v>2</v>
      </c>
      <c r="C29" s="505">
        <v>3</v>
      </c>
      <c r="D29" s="506">
        <v>4</v>
      </c>
      <c r="E29" s="506">
        <v>5</v>
      </c>
      <c r="F29" s="506">
        <v>6</v>
      </c>
      <c r="G29" s="506">
        <v>7</v>
      </c>
      <c r="H29" s="506">
        <v>8</v>
      </c>
      <c r="I29" s="506">
        <v>9</v>
      </c>
      <c r="J29" s="506">
        <v>10</v>
      </c>
      <c r="K29" s="506">
        <v>11</v>
      </c>
      <c r="L29" s="506">
        <v>12</v>
      </c>
      <c r="M29" s="506">
        <v>13</v>
      </c>
      <c r="N29" s="507"/>
      <c r="O29" s="505">
        <v>14</v>
      </c>
      <c r="P29" s="505">
        <v>15</v>
      </c>
      <c r="Q29" s="505">
        <v>16</v>
      </c>
      <c r="R29" s="505">
        <v>17</v>
      </c>
      <c r="S29" s="505">
        <v>18</v>
      </c>
      <c r="T29" s="304">
        <v>19</v>
      </c>
    </row>
    <row r="30" spans="1:21" s="492" customFormat="1" ht="15">
      <c r="A30" s="509">
        <v>1</v>
      </c>
      <c r="B30" s="510" t="s">
        <v>19</v>
      </c>
      <c r="C30" s="639">
        <v>49859</v>
      </c>
      <c r="D30" s="640">
        <f>313623.75+2198162.71</f>
        <v>2511786.46</v>
      </c>
      <c r="E30" s="639">
        <f>15853+91920</f>
        <v>107773</v>
      </c>
      <c r="F30" s="639">
        <v>245</v>
      </c>
      <c r="G30" s="639">
        <f>10986+79561</f>
        <v>90547</v>
      </c>
      <c r="H30" s="639">
        <f>4867+12359</f>
        <v>17226</v>
      </c>
      <c r="I30" s="639">
        <v>0</v>
      </c>
      <c r="J30" s="639">
        <v>0</v>
      </c>
      <c r="K30" s="639">
        <v>0</v>
      </c>
      <c r="L30" s="639"/>
      <c r="M30" s="641">
        <f>2808279.35+2180637.6</f>
        <v>4988916.95</v>
      </c>
      <c r="N30" s="641">
        <f>11920302.99+9252899.23</f>
        <v>21173202.22</v>
      </c>
      <c r="O30" s="532">
        <f aca="true" t="shared" si="10" ref="O30:O40">(F30*10.15+G30*15.19+H30*25.98+I30*11.17+J30*5.08+K30*1.98)*6</f>
        <v>10952562.959999999</v>
      </c>
      <c r="P30" s="532">
        <f aca="true" t="shared" si="11" ref="P30:P41">(D30*15.58)*6+O30</f>
        <v>245754361.24080002</v>
      </c>
      <c r="Q30" s="533">
        <f aca="true" t="shared" si="12" ref="Q30:Q44">O30+P30</f>
        <v>256706924.20080003</v>
      </c>
      <c r="R30" s="550">
        <f aca="true" t="shared" si="13" ref="R30:R44">Q30/C30</f>
        <v>5148.657698726409</v>
      </c>
      <c r="S30" s="548">
        <f aca="true" t="shared" si="14" ref="S30:S43">D30/C30</f>
        <v>50.37779458071762</v>
      </c>
      <c r="T30" s="523">
        <v>45241</v>
      </c>
      <c r="U30" s="499"/>
    </row>
    <row r="31" spans="1:21" s="492" customFormat="1" ht="15">
      <c r="A31" s="524">
        <v>2</v>
      </c>
      <c r="B31" s="523" t="s">
        <v>20</v>
      </c>
      <c r="C31" s="525">
        <v>5141</v>
      </c>
      <c r="D31" s="526">
        <v>242966.615</v>
      </c>
      <c r="E31" s="525">
        <v>13606</v>
      </c>
      <c r="F31" s="527">
        <v>1</v>
      </c>
      <c r="G31" s="527">
        <v>10835</v>
      </c>
      <c r="H31" s="528">
        <v>398</v>
      </c>
      <c r="I31" s="528"/>
      <c r="J31" s="528"/>
      <c r="K31" s="528"/>
      <c r="L31" s="529"/>
      <c r="M31" s="530">
        <v>839638.22</v>
      </c>
      <c r="N31" s="531">
        <v>3573665.093</v>
      </c>
      <c r="O31" s="532">
        <f t="shared" si="10"/>
        <v>1049603.04</v>
      </c>
      <c r="P31" s="532">
        <v>14103500.79</v>
      </c>
      <c r="Q31" s="533">
        <f t="shared" si="12"/>
        <v>15153103.829999998</v>
      </c>
      <c r="R31" s="550">
        <f t="shared" si="13"/>
        <v>2947.5012312779613</v>
      </c>
      <c r="S31" s="548">
        <f t="shared" si="14"/>
        <v>47.26057479089671</v>
      </c>
      <c r="T31" s="523">
        <v>3185</v>
      </c>
      <c r="U31" s="499"/>
    </row>
    <row r="32" spans="1:21" s="492" customFormat="1" ht="15">
      <c r="A32" s="524">
        <v>3</v>
      </c>
      <c r="B32" s="523" t="s">
        <v>21</v>
      </c>
      <c r="C32" s="536">
        <v>5156</v>
      </c>
      <c r="D32" s="537">
        <v>417759.74</v>
      </c>
      <c r="E32" s="525">
        <v>26242</v>
      </c>
      <c r="F32" s="527">
        <v>0</v>
      </c>
      <c r="G32" s="528">
        <v>20711</v>
      </c>
      <c r="H32" s="528">
        <v>941</v>
      </c>
      <c r="I32" s="528">
        <v>260</v>
      </c>
      <c r="J32" s="528">
        <v>1</v>
      </c>
      <c r="K32" s="528"/>
      <c r="L32" s="529"/>
      <c r="M32" s="530">
        <v>3366402.491</v>
      </c>
      <c r="N32" s="531">
        <v>14297044.32</v>
      </c>
      <c r="O32" s="532">
        <f t="shared" si="10"/>
        <v>2051739.2999999998</v>
      </c>
      <c r="P32" s="532">
        <f t="shared" si="11"/>
        <v>41103919.79519999</v>
      </c>
      <c r="Q32" s="533">
        <f t="shared" si="12"/>
        <v>43155659.09519999</v>
      </c>
      <c r="R32" s="534">
        <f t="shared" si="13"/>
        <v>8369.988187587274</v>
      </c>
      <c r="S32" s="535">
        <f t="shared" si="14"/>
        <v>81.02399922420481</v>
      </c>
      <c r="T32" s="523">
        <v>247</v>
      </c>
      <c r="U32" s="499"/>
    </row>
    <row r="33" spans="1:21" s="492" customFormat="1" ht="15">
      <c r="A33" s="524">
        <v>4</v>
      </c>
      <c r="B33" s="523" t="s">
        <v>22</v>
      </c>
      <c r="C33" s="525">
        <v>9935</v>
      </c>
      <c r="D33" s="526">
        <v>702499.88</v>
      </c>
      <c r="E33" s="525">
        <v>44006</v>
      </c>
      <c r="F33" s="527">
        <v>0</v>
      </c>
      <c r="G33" s="527">
        <v>38661</v>
      </c>
      <c r="H33" s="528">
        <v>2291</v>
      </c>
      <c r="I33" s="528">
        <v>626</v>
      </c>
      <c r="J33" s="528"/>
      <c r="K33" s="539"/>
      <c r="L33" s="529"/>
      <c r="M33" s="530">
        <v>6842480.565</v>
      </c>
      <c r="N33" s="531">
        <v>29062693.99</v>
      </c>
      <c r="O33" s="532">
        <f>(F33*10.15+G33*15.19+H33*25.98+I33*11.17+J33*5.08+K33*1.98)*6</f>
        <v>3922639.1400000006</v>
      </c>
      <c r="P33" s="532">
        <f t="shared" si="11"/>
        <v>69592327.9224</v>
      </c>
      <c r="Q33" s="533">
        <f t="shared" si="12"/>
        <v>73514967.0624</v>
      </c>
      <c r="R33" s="550">
        <f t="shared" si="13"/>
        <v>7399.594067679919</v>
      </c>
      <c r="S33" s="548">
        <f t="shared" si="14"/>
        <v>70.70960040261701</v>
      </c>
      <c r="T33" s="523">
        <v>1027</v>
      </c>
      <c r="U33" s="499"/>
    </row>
    <row r="34" spans="1:21" s="492" customFormat="1" ht="15">
      <c r="A34" s="524">
        <v>5</v>
      </c>
      <c r="B34" s="523" t="s">
        <v>23</v>
      </c>
      <c r="C34" s="525">
        <v>15076</v>
      </c>
      <c r="D34" s="526">
        <v>983501.36</v>
      </c>
      <c r="E34" s="525">
        <v>61647</v>
      </c>
      <c r="F34" s="527">
        <v>0</v>
      </c>
      <c r="G34" s="527">
        <v>56260</v>
      </c>
      <c r="H34" s="528">
        <v>626</v>
      </c>
      <c r="I34" s="524"/>
      <c r="J34" s="524"/>
      <c r="K34" s="524"/>
      <c r="L34" s="529"/>
      <c r="M34" s="540">
        <v>10998410.553</v>
      </c>
      <c r="N34" s="541">
        <v>46525114.5</v>
      </c>
      <c r="O34" s="532">
        <f t="shared" si="10"/>
        <v>5225117.28</v>
      </c>
      <c r="P34" s="532">
        <f t="shared" si="11"/>
        <v>97162824.4128</v>
      </c>
      <c r="Q34" s="533">
        <f t="shared" si="12"/>
        <v>102387941.6928</v>
      </c>
      <c r="R34" s="550">
        <f t="shared" si="13"/>
        <v>6791.452752241974</v>
      </c>
      <c r="S34" s="548">
        <f t="shared" si="14"/>
        <v>65.23622711594588</v>
      </c>
      <c r="T34" s="523">
        <v>1767</v>
      </c>
      <c r="U34" s="499"/>
    </row>
    <row r="35" spans="1:21" s="492" customFormat="1" ht="15">
      <c r="A35" s="524">
        <v>6</v>
      </c>
      <c r="B35" s="523" t="s">
        <v>24</v>
      </c>
      <c r="C35" s="525">
        <v>9024</v>
      </c>
      <c r="D35" s="526">
        <v>659505.43</v>
      </c>
      <c r="E35" s="525">
        <v>45061</v>
      </c>
      <c r="F35" s="539">
        <v>4</v>
      </c>
      <c r="G35" s="527">
        <v>39409</v>
      </c>
      <c r="H35" s="528"/>
      <c r="I35" s="528"/>
      <c r="J35" s="528"/>
      <c r="K35" s="528"/>
      <c r="L35" s="529"/>
      <c r="M35" s="543">
        <v>4989828.942</v>
      </c>
      <c r="N35" s="544">
        <v>21178333.66</v>
      </c>
      <c r="O35" s="532">
        <v>2982829.92</v>
      </c>
      <c r="P35" s="532">
        <v>55172867.538</v>
      </c>
      <c r="Q35" s="533">
        <f t="shared" si="12"/>
        <v>58155697.458000004</v>
      </c>
      <c r="R35" s="550">
        <f t="shared" si="13"/>
        <v>6444.558672207448</v>
      </c>
      <c r="S35" s="548">
        <f t="shared" si="14"/>
        <v>73.0834917996454</v>
      </c>
      <c r="T35" s="523">
        <v>0</v>
      </c>
      <c r="U35" s="499"/>
    </row>
    <row r="36" spans="1:21" s="492" customFormat="1" ht="15">
      <c r="A36" s="524">
        <v>7</v>
      </c>
      <c r="B36" s="523" t="s">
        <v>25</v>
      </c>
      <c r="C36" s="525">
        <v>3711</v>
      </c>
      <c r="D36" s="546">
        <v>269060.9</v>
      </c>
      <c r="E36" s="527">
        <v>15664</v>
      </c>
      <c r="F36" s="528">
        <v>2</v>
      </c>
      <c r="G36" s="528">
        <v>9903</v>
      </c>
      <c r="H36" s="528">
        <v>2751</v>
      </c>
      <c r="I36" s="528">
        <v>240</v>
      </c>
      <c r="J36" s="528"/>
      <c r="K36" s="528"/>
      <c r="L36" s="547"/>
      <c r="M36" s="530">
        <v>1637243.552</v>
      </c>
      <c r="N36" s="531">
        <v>6949984.36</v>
      </c>
      <c r="O36" s="532">
        <f t="shared" si="10"/>
        <v>1347591.9</v>
      </c>
      <c r="P36" s="532">
        <f t="shared" si="11"/>
        <v>26499404.832</v>
      </c>
      <c r="Q36" s="533">
        <f t="shared" si="12"/>
        <v>27846996.731999997</v>
      </c>
      <c r="R36" s="550">
        <f t="shared" si="13"/>
        <v>7503.906421988681</v>
      </c>
      <c r="S36" s="548">
        <f t="shared" si="14"/>
        <v>72.5036108865535</v>
      </c>
      <c r="T36" s="523">
        <v>871</v>
      </c>
      <c r="U36" s="499"/>
    </row>
    <row r="37" spans="1:21" s="492" customFormat="1" ht="15">
      <c r="A37" s="524">
        <v>8</v>
      </c>
      <c r="B37" s="523" t="s">
        <v>26</v>
      </c>
      <c r="C37" s="525">
        <v>3297</v>
      </c>
      <c r="D37" s="526">
        <v>160505.88</v>
      </c>
      <c r="E37" s="525">
        <v>10990</v>
      </c>
      <c r="F37" s="527"/>
      <c r="G37" s="527">
        <v>8066</v>
      </c>
      <c r="H37" s="528">
        <v>1566</v>
      </c>
      <c r="I37" s="528">
        <v>215</v>
      </c>
      <c r="J37" s="528"/>
      <c r="K37" s="528">
        <v>7</v>
      </c>
      <c r="L37" s="529"/>
      <c r="M37" s="530">
        <v>1234679.383</v>
      </c>
      <c r="N37" s="531">
        <v>5253137.3</v>
      </c>
      <c r="O37" s="532">
        <f t="shared" si="10"/>
        <v>993735.7799999998</v>
      </c>
      <c r="P37" s="532">
        <f t="shared" si="11"/>
        <v>15997825.4424</v>
      </c>
      <c r="Q37" s="533">
        <f t="shared" si="12"/>
        <v>16991561.2224</v>
      </c>
      <c r="R37" s="550">
        <f t="shared" si="13"/>
        <v>5153.643076251137</v>
      </c>
      <c r="S37" s="548">
        <f t="shared" si="14"/>
        <v>48.68240218380346</v>
      </c>
      <c r="T37" s="523">
        <v>585</v>
      </c>
      <c r="U37" s="499"/>
    </row>
    <row r="38" spans="1:21" s="492" customFormat="1" ht="15">
      <c r="A38" s="524">
        <v>9</v>
      </c>
      <c r="B38" s="523" t="s">
        <v>27</v>
      </c>
      <c r="C38" s="525">
        <v>3505</v>
      </c>
      <c r="D38" s="526">
        <v>205294</v>
      </c>
      <c r="E38" s="525">
        <v>15967</v>
      </c>
      <c r="F38" s="527"/>
      <c r="G38" s="527">
        <v>12055</v>
      </c>
      <c r="H38" s="536"/>
      <c r="I38" s="536">
        <v>657</v>
      </c>
      <c r="J38" s="536"/>
      <c r="K38" s="536"/>
      <c r="L38" s="529"/>
      <c r="M38" s="530">
        <v>1895220.934</v>
      </c>
      <c r="N38" s="531">
        <v>8043412.253</v>
      </c>
      <c r="O38" s="532">
        <f t="shared" si="10"/>
        <v>1142724.8399999999</v>
      </c>
      <c r="P38" s="532">
        <f t="shared" si="11"/>
        <v>20333607.96</v>
      </c>
      <c r="Q38" s="533">
        <f t="shared" si="12"/>
        <v>21476332.8</v>
      </c>
      <c r="R38" s="550">
        <f t="shared" si="13"/>
        <v>6127.341740370899</v>
      </c>
      <c r="S38" s="548">
        <f t="shared" si="14"/>
        <v>58.571754636233955</v>
      </c>
      <c r="T38" s="523"/>
      <c r="U38" s="499"/>
    </row>
    <row r="39" spans="1:21" s="492" customFormat="1" ht="15">
      <c r="A39" s="524">
        <v>10</v>
      </c>
      <c r="B39" s="523" t="s">
        <v>28</v>
      </c>
      <c r="C39" s="525">
        <v>1268</v>
      </c>
      <c r="D39" s="526">
        <v>95769.5</v>
      </c>
      <c r="E39" s="525">
        <v>5718</v>
      </c>
      <c r="F39" s="527"/>
      <c r="G39" s="527">
        <v>3054</v>
      </c>
      <c r="H39" s="528">
        <v>740</v>
      </c>
      <c r="I39" s="528">
        <v>97</v>
      </c>
      <c r="J39" s="528"/>
      <c r="K39" s="528"/>
      <c r="L39" s="529"/>
      <c r="M39" s="530">
        <v>367127.58</v>
      </c>
      <c r="N39" s="531">
        <v>1594421.15</v>
      </c>
      <c r="O39" s="532">
        <f t="shared" si="10"/>
        <v>400193.70000000007</v>
      </c>
      <c r="P39" s="532">
        <f t="shared" si="11"/>
        <v>9352726.559999999</v>
      </c>
      <c r="Q39" s="533">
        <f t="shared" si="12"/>
        <v>9752920.259999998</v>
      </c>
      <c r="R39" s="550">
        <f>Q39/C39</f>
        <v>7691.577492113563</v>
      </c>
      <c r="S39" s="548">
        <f t="shared" si="14"/>
        <v>75.52799684542586</v>
      </c>
      <c r="T39" s="523">
        <v>66</v>
      </c>
      <c r="U39" s="499"/>
    </row>
    <row r="40" spans="1:21" s="492" customFormat="1" ht="15">
      <c r="A40" s="524">
        <v>11</v>
      </c>
      <c r="B40" s="523" t="s">
        <v>29</v>
      </c>
      <c r="C40" s="525">
        <v>12054</v>
      </c>
      <c r="D40" s="537">
        <v>909437.76</v>
      </c>
      <c r="E40" s="525">
        <v>51172</v>
      </c>
      <c r="F40" s="527">
        <v>0</v>
      </c>
      <c r="G40" s="527">
        <v>49653</v>
      </c>
      <c r="H40" s="528">
        <v>67</v>
      </c>
      <c r="I40" s="528"/>
      <c r="J40" s="528"/>
      <c r="K40" s="528"/>
      <c r="L40" s="529"/>
      <c r="M40" s="530">
        <v>8041914.511</v>
      </c>
      <c r="N40" s="531">
        <v>34316370.14</v>
      </c>
      <c r="O40" s="532">
        <f t="shared" si="10"/>
        <v>4535818.38</v>
      </c>
      <c r="P40" s="532">
        <f t="shared" si="11"/>
        <v>89550060.1848</v>
      </c>
      <c r="Q40" s="533">
        <f t="shared" si="12"/>
        <v>94085878.5648</v>
      </c>
      <c r="R40" s="554">
        <f t="shared" si="13"/>
        <v>7805.365734594325</v>
      </c>
      <c r="S40" s="548">
        <f t="shared" si="14"/>
        <v>75.44696864111498</v>
      </c>
      <c r="T40" s="523">
        <v>651</v>
      </c>
      <c r="U40" s="499"/>
    </row>
    <row r="41" spans="1:21" s="492" customFormat="1" ht="15">
      <c r="A41" s="524">
        <v>12</v>
      </c>
      <c r="B41" s="523" t="s">
        <v>30</v>
      </c>
      <c r="C41" s="536">
        <v>4130</v>
      </c>
      <c r="D41" s="537">
        <v>277183.64</v>
      </c>
      <c r="E41" s="525">
        <v>18370</v>
      </c>
      <c r="F41" s="527"/>
      <c r="G41" s="528">
        <v>15382</v>
      </c>
      <c r="H41" s="528">
        <v>299</v>
      </c>
      <c r="I41" s="528"/>
      <c r="J41" s="528"/>
      <c r="K41" s="528"/>
      <c r="L41" s="529"/>
      <c r="M41" s="530">
        <v>1638731.672</v>
      </c>
      <c r="N41" s="531">
        <v>6957672.94</v>
      </c>
      <c r="O41" s="532">
        <f>(F41*10.15+G41*15.19+H41*25.98+I41*11.17+J41*5.08+K41*1.98)*6</f>
        <v>1448523.5999999999</v>
      </c>
      <c r="P41" s="532">
        <f t="shared" si="11"/>
        <v>27359650.2672</v>
      </c>
      <c r="Q41" s="533">
        <f t="shared" si="12"/>
        <v>28808173.867200002</v>
      </c>
      <c r="R41" s="550">
        <f t="shared" si="13"/>
        <v>6975.344762033898</v>
      </c>
      <c r="S41" s="548">
        <f t="shared" si="14"/>
        <v>67.11468280871671</v>
      </c>
      <c r="T41" s="523">
        <v>372</v>
      </c>
      <c r="U41" s="499"/>
    </row>
    <row r="42" spans="1:21" s="492" customFormat="1" ht="15">
      <c r="A42" s="524">
        <v>13</v>
      </c>
      <c r="B42" s="523" t="s">
        <v>31</v>
      </c>
      <c r="C42" s="536">
        <v>10714</v>
      </c>
      <c r="D42" s="551">
        <v>879313.75</v>
      </c>
      <c r="E42" s="525">
        <v>52242</v>
      </c>
      <c r="F42" s="527">
        <v>240</v>
      </c>
      <c r="G42" s="528">
        <v>46760</v>
      </c>
      <c r="H42" s="528">
        <v>724</v>
      </c>
      <c r="I42" s="528">
        <v>1</v>
      </c>
      <c r="J42" s="528"/>
      <c r="K42" s="528"/>
      <c r="L42" s="529"/>
      <c r="M42" s="552">
        <v>8271608.549</v>
      </c>
      <c r="N42" s="553">
        <v>35120708.32</v>
      </c>
      <c r="O42" s="532">
        <f>(F42*10.15+G42*15.19+H42*25.98+I42*11.17+J42*5.08+K42*1.98)*6</f>
        <v>4389246.540000001</v>
      </c>
      <c r="P42" s="532">
        <f>(D42*15.58)*6+O42</f>
        <v>86587495.89</v>
      </c>
      <c r="Q42" s="533">
        <f>O42+P42</f>
        <v>90976742.43</v>
      </c>
      <c r="R42" s="550">
        <f t="shared" si="13"/>
        <v>8491.389063841703</v>
      </c>
      <c r="S42" s="605">
        <f t="shared" si="14"/>
        <v>82.07147190591749</v>
      </c>
      <c r="T42" s="523">
        <v>184</v>
      </c>
      <c r="U42" s="499"/>
    </row>
    <row r="43" spans="1:21" s="492" customFormat="1" ht="15">
      <c r="A43" s="524">
        <v>14</v>
      </c>
      <c r="B43" s="523" t="s">
        <v>32</v>
      </c>
      <c r="C43" s="536">
        <v>210</v>
      </c>
      <c r="D43" s="537">
        <v>17600.11</v>
      </c>
      <c r="E43" s="525">
        <v>729</v>
      </c>
      <c r="F43" s="527"/>
      <c r="G43" s="528">
        <v>647</v>
      </c>
      <c r="H43" s="528">
        <v>8</v>
      </c>
      <c r="I43" s="528"/>
      <c r="J43" s="528"/>
      <c r="K43" s="528"/>
      <c r="L43" s="529"/>
      <c r="M43" s="530">
        <v>96494.957</v>
      </c>
      <c r="N43" s="553">
        <v>407749.977</v>
      </c>
      <c r="O43" s="532">
        <f>(F43*10.15+G43*15.19+H43*25.98+I43*11.17+J43*5.08+K43*1.98)*6</f>
        <v>60214.62</v>
      </c>
      <c r="P43" s="538">
        <f>(D43*15.58)*6+O43</f>
        <v>1705472.9028000003</v>
      </c>
      <c r="Q43" s="533">
        <f t="shared" si="12"/>
        <v>1765687.5228000004</v>
      </c>
      <c r="R43" s="550">
        <f t="shared" si="13"/>
        <v>8408.035822857144</v>
      </c>
      <c r="S43" s="548">
        <f t="shared" si="14"/>
        <v>83.81004761904762</v>
      </c>
      <c r="T43" s="523">
        <v>11</v>
      </c>
      <c r="U43" s="499"/>
    </row>
    <row r="44" spans="1:21" ht="15">
      <c r="A44" s="578">
        <v>15</v>
      </c>
      <c r="B44" s="579" t="s">
        <v>33</v>
      </c>
      <c r="C44" s="583">
        <v>391</v>
      </c>
      <c r="D44" s="622">
        <v>28190.15</v>
      </c>
      <c r="E44" s="580">
        <v>1697</v>
      </c>
      <c r="F44" s="582">
        <v>0</v>
      </c>
      <c r="G44" s="583">
        <v>1291</v>
      </c>
      <c r="H44" s="583">
        <v>82</v>
      </c>
      <c r="I44" s="583">
        <v>25</v>
      </c>
      <c r="J44" s="583"/>
      <c r="K44" s="583">
        <v>10</v>
      </c>
      <c r="L44" s="606"/>
      <c r="M44" s="607">
        <v>111950.356</v>
      </c>
      <c r="N44" s="608">
        <v>493143.34</v>
      </c>
      <c r="O44" s="532">
        <f>(F44*10.15+G44*15.19+H44*25.98+I44*11.17+J44*5.08+K44*1.98)*6</f>
        <v>132238.2</v>
      </c>
      <c r="P44" s="609">
        <f>(D44*15.58)*6+O44</f>
        <v>2767453.4220000003</v>
      </c>
      <c r="Q44" s="533">
        <f t="shared" si="12"/>
        <v>2899691.6220000004</v>
      </c>
      <c r="R44" s="550">
        <f t="shared" si="13"/>
        <v>7416.091104859336</v>
      </c>
      <c r="S44" s="605">
        <f>D44/C44</f>
        <v>72.09757033248083</v>
      </c>
      <c r="T44" s="579">
        <v>4</v>
      </c>
      <c r="U44" s="558"/>
    </row>
    <row r="45" spans="1:21" s="492" customFormat="1" ht="15">
      <c r="A45" s="485"/>
      <c r="B45" s="487" t="s">
        <v>34</v>
      </c>
      <c r="C45" s="488">
        <f>SUM(C30:C44)</f>
        <v>133471</v>
      </c>
      <c r="D45" s="489">
        <f aca="true" t="shared" si="15" ref="D45:L45">SUM(D30:D44)</f>
        <v>8360375.175000001</v>
      </c>
      <c r="E45" s="488">
        <f t="shared" si="15"/>
        <v>470884</v>
      </c>
      <c r="F45" s="488">
        <f t="shared" si="15"/>
        <v>492</v>
      </c>
      <c r="G45" s="488">
        <f t="shared" si="15"/>
        <v>403234</v>
      </c>
      <c r="H45" s="488">
        <f t="shared" si="15"/>
        <v>27719</v>
      </c>
      <c r="I45" s="488">
        <f t="shared" si="15"/>
        <v>2121</v>
      </c>
      <c r="J45" s="488">
        <f t="shared" si="15"/>
        <v>1</v>
      </c>
      <c r="K45" s="488">
        <f t="shared" si="15"/>
        <v>17</v>
      </c>
      <c r="L45" s="488">
        <f t="shared" si="15"/>
        <v>0</v>
      </c>
      <c r="M45" s="490">
        <f>SUM(M30:M44)</f>
        <v>55320649.215</v>
      </c>
      <c r="N45" s="489">
        <f>SUM(N30:N44)</f>
        <v>234946653.563</v>
      </c>
      <c r="O45" s="491">
        <f>SUM(O30:O44)</f>
        <v>40634779.2</v>
      </c>
      <c r="P45" s="491">
        <f>SUM(P30:P44)</f>
        <v>803043499.1603999</v>
      </c>
      <c r="Q45" s="491">
        <f>SUM(Q30:Q44)</f>
        <v>843678278.3604</v>
      </c>
      <c r="R45" s="489">
        <f>Q45/C45</f>
        <v>6321.060592641098</v>
      </c>
      <c r="S45" s="489">
        <f>D45/C45</f>
        <v>62.63813993301916</v>
      </c>
      <c r="T45" s="304">
        <f>T30+T31+T32+T33+T34+T35+T36+T37+T38+T39+T40+T41+T42+T43+T44</f>
        <v>54211</v>
      </c>
      <c r="U45" s="558"/>
    </row>
    <row r="46" spans="2:19" ht="18.75">
      <c r="B46" s="557" t="s">
        <v>44</v>
      </c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O46" s="559"/>
      <c r="P46" s="559"/>
      <c r="Q46" s="559"/>
      <c r="R46" s="559"/>
      <c r="S46" s="559"/>
    </row>
    <row r="47" spans="1:20" ht="30" customHeight="1">
      <c r="A47" s="704" t="s">
        <v>1</v>
      </c>
      <c r="B47" s="699" t="s">
        <v>2</v>
      </c>
      <c r="C47" s="700" t="s">
        <v>3</v>
      </c>
      <c r="D47" s="705" t="s">
        <v>4</v>
      </c>
      <c r="E47" s="481"/>
      <c r="F47" s="699" t="s">
        <v>5</v>
      </c>
      <c r="G47" s="699"/>
      <c r="H47" s="699"/>
      <c r="I47" s="660" t="s">
        <v>6</v>
      </c>
      <c r="J47" s="660" t="s">
        <v>7</v>
      </c>
      <c r="K47" s="660" t="s">
        <v>8</v>
      </c>
      <c r="L47" s="649" t="s">
        <v>9</v>
      </c>
      <c r="M47" s="650"/>
      <c r="N47" s="651"/>
      <c r="O47" s="698" t="s">
        <v>35</v>
      </c>
      <c r="P47" s="698"/>
      <c r="Q47" s="699" t="s">
        <v>10</v>
      </c>
      <c r="R47" s="700" t="s">
        <v>38</v>
      </c>
      <c r="S47" s="699" t="s">
        <v>11</v>
      </c>
      <c r="T47" s="702" t="s">
        <v>81</v>
      </c>
    </row>
    <row r="48" spans="1:20" ht="24">
      <c r="A48" s="704"/>
      <c r="B48" s="699"/>
      <c r="C48" s="701"/>
      <c r="D48" s="705"/>
      <c r="E48" s="481" t="s">
        <v>36</v>
      </c>
      <c r="F48" s="481" t="s">
        <v>12</v>
      </c>
      <c r="G48" s="481" t="s">
        <v>13</v>
      </c>
      <c r="H48" s="481" t="s">
        <v>14</v>
      </c>
      <c r="I48" s="660"/>
      <c r="J48" s="660"/>
      <c r="K48" s="660"/>
      <c r="L48" s="73" t="s">
        <v>15</v>
      </c>
      <c r="M48" s="74" t="s">
        <v>16</v>
      </c>
      <c r="N48" s="74" t="s">
        <v>37</v>
      </c>
      <c r="O48" s="481" t="s">
        <v>17</v>
      </c>
      <c r="P48" s="481" t="s">
        <v>18</v>
      </c>
      <c r="Q48" s="699"/>
      <c r="R48" s="701"/>
      <c r="S48" s="699"/>
      <c r="T48" s="703"/>
    </row>
    <row r="49" spans="1:20" s="508" customFormat="1" ht="14.25">
      <c r="A49" s="505">
        <v>1</v>
      </c>
      <c r="B49" s="505">
        <v>2</v>
      </c>
      <c r="C49" s="505">
        <v>3</v>
      </c>
      <c r="D49" s="506">
        <v>4</v>
      </c>
      <c r="E49" s="506">
        <v>5</v>
      </c>
      <c r="F49" s="506">
        <v>6</v>
      </c>
      <c r="G49" s="506">
        <v>7</v>
      </c>
      <c r="H49" s="506">
        <v>8</v>
      </c>
      <c r="I49" s="506">
        <v>9</v>
      </c>
      <c r="J49" s="506">
        <v>10</v>
      </c>
      <c r="K49" s="506">
        <v>11</v>
      </c>
      <c r="L49" s="506">
        <v>12</v>
      </c>
      <c r="M49" s="506">
        <v>13</v>
      </c>
      <c r="N49" s="507"/>
      <c r="O49" s="505">
        <v>14</v>
      </c>
      <c r="P49" s="505">
        <v>15</v>
      </c>
      <c r="Q49" s="505">
        <v>16</v>
      </c>
      <c r="R49" s="505">
        <v>17</v>
      </c>
      <c r="S49" s="505">
        <v>18</v>
      </c>
      <c r="T49" s="304">
        <v>19</v>
      </c>
    </row>
    <row r="50" spans="1:21" s="560" customFormat="1" ht="15">
      <c r="A50" s="509">
        <v>1</v>
      </c>
      <c r="B50" s="510" t="s">
        <v>19</v>
      </c>
      <c r="C50" s="639">
        <v>27941</v>
      </c>
      <c r="D50" s="640">
        <f>2581860.99+535851.14</f>
        <v>3117712.1300000004</v>
      </c>
      <c r="E50" s="639">
        <f>71934+22300</f>
        <v>94234</v>
      </c>
      <c r="F50" s="639">
        <v>0</v>
      </c>
      <c r="G50" s="639">
        <f>39762+17497</f>
        <v>57259</v>
      </c>
      <c r="H50" s="639">
        <f>32172+4803</f>
        <v>36975</v>
      </c>
      <c r="I50" s="639"/>
      <c r="J50" s="639"/>
      <c r="K50" s="639"/>
      <c r="L50" s="639"/>
      <c r="M50" s="641">
        <f>3293021.54+983189.65+44411.34</f>
        <v>4320622.53</v>
      </c>
      <c r="N50" s="641">
        <f>14107187.1+4183871.27+188553.67</f>
        <v>18479612.040000003</v>
      </c>
      <c r="O50" s="532">
        <f aca="true" t="shared" si="16" ref="O50:O63">(F50*10.15+G50*15.19+H50*25.98+I50*11.17+J50*5.08+K50*1.98)*6</f>
        <v>10982248.26</v>
      </c>
      <c r="P50" s="532">
        <f aca="true" t="shared" si="17" ref="P50:P63">(D50*15.58)*6+O50</f>
        <v>302425978.1724</v>
      </c>
      <c r="Q50" s="533">
        <f aca="true" t="shared" si="18" ref="Q50:Q64">O50+P50</f>
        <v>313408226.4324</v>
      </c>
      <c r="R50" s="534">
        <f aca="true" t="shared" si="19" ref="R50:R63">Q50/C50</f>
        <v>11216.786315178411</v>
      </c>
      <c r="S50" s="548">
        <f>D50/C50</f>
        <v>111.58198095987976</v>
      </c>
      <c r="T50" s="510">
        <v>8649</v>
      </c>
      <c r="U50" s="630"/>
    </row>
    <row r="51" spans="1:21" s="492" customFormat="1" ht="15">
      <c r="A51" s="524">
        <v>2</v>
      </c>
      <c r="B51" s="523" t="s">
        <v>20</v>
      </c>
      <c r="C51" s="525">
        <v>5482</v>
      </c>
      <c r="D51" s="526">
        <v>531956.224</v>
      </c>
      <c r="E51" s="525">
        <v>21003</v>
      </c>
      <c r="F51" s="527"/>
      <c r="G51" s="527">
        <v>19934</v>
      </c>
      <c r="H51" s="528">
        <v>948</v>
      </c>
      <c r="I51" s="528"/>
      <c r="J51" s="528"/>
      <c r="K51" s="528"/>
      <c r="L51" s="529"/>
      <c r="M51" s="530">
        <v>-317702.91</v>
      </c>
      <c r="N51" s="531">
        <v>-1208673.931</v>
      </c>
      <c r="O51" s="532">
        <f t="shared" si="16"/>
        <v>1964558.9999999995</v>
      </c>
      <c r="P51" s="532">
        <f t="shared" si="17"/>
        <v>51691826.819520004</v>
      </c>
      <c r="Q51" s="533">
        <f t="shared" si="18"/>
        <v>53656385.819520004</v>
      </c>
      <c r="R51" s="534">
        <f t="shared" si="19"/>
        <v>9787.739113374682</v>
      </c>
      <c r="S51" s="535">
        <f aca="true" t="shared" si="20" ref="S51:S63">D51/C51</f>
        <v>97.03688872674208</v>
      </c>
      <c r="T51" s="523">
        <v>773</v>
      </c>
      <c r="U51" s="630"/>
    </row>
    <row r="52" spans="1:21" s="492" customFormat="1" ht="15">
      <c r="A52" s="524">
        <v>3</v>
      </c>
      <c r="B52" s="523" t="s">
        <v>21</v>
      </c>
      <c r="C52" s="536">
        <v>9279</v>
      </c>
      <c r="D52" s="537">
        <v>1101269.64</v>
      </c>
      <c r="E52" s="525">
        <v>44808</v>
      </c>
      <c r="F52" s="527"/>
      <c r="G52" s="528">
        <v>39368</v>
      </c>
      <c r="H52" s="528">
        <v>5075</v>
      </c>
      <c r="I52" s="528">
        <v>663</v>
      </c>
      <c r="J52" s="528"/>
      <c r="K52" s="528">
        <v>15</v>
      </c>
      <c r="L52" s="529"/>
      <c r="M52" s="530">
        <v>3098647.86</v>
      </c>
      <c r="N52" s="531">
        <v>13180318.91</v>
      </c>
      <c r="O52" s="532">
        <f t="shared" si="16"/>
        <v>4423702.979999999</v>
      </c>
      <c r="P52" s="532">
        <f t="shared" si="17"/>
        <v>107370388.9272</v>
      </c>
      <c r="Q52" s="533">
        <f t="shared" si="18"/>
        <v>111794091.90720001</v>
      </c>
      <c r="R52" s="534">
        <f t="shared" si="19"/>
        <v>12048.075429162625</v>
      </c>
      <c r="S52" s="548">
        <f t="shared" si="20"/>
        <v>118.68408664726802</v>
      </c>
      <c r="T52" s="523">
        <v>101</v>
      </c>
      <c r="U52" s="630"/>
    </row>
    <row r="53" spans="1:21" s="492" customFormat="1" ht="15">
      <c r="A53" s="524">
        <v>4</v>
      </c>
      <c r="B53" s="523" t="s">
        <v>22</v>
      </c>
      <c r="C53" s="525">
        <v>15610</v>
      </c>
      <c r="D53" s="526">
        <v>1837404.963</v>
      </c>
      <c r="E53" s="525">
        <v>74800</v>
      </c>
      <c r="F53" s="527"/>
      <c r="G53" s="527">
        <v>64338</v>
      </c>
      <c r="H53" s="528">
        <v>9934</v>
      </c>
      <c r="I53" s="528">
        <v>1148</v>
      </c>
      <c r="J53" s="528"/>
      <c r="K53" s="539"/>
      <c r="L53" s="529"/>
      <c r="M53" s="530">
        <v>6839988.22</v>
      </c>
      <c r="N53" s="531">
        <v>29040051.905</v>
      </c>
      <c r="O53" s="532">
        <f t="shared" si="16"/>
        <v>7489216.199999999</v>
      </c>
      <c r="P53" s="532">
        <f>(D53*15.58)*6+O53</f>
        <v>179249832.14123997</v>
      </c>
      <c r="Q53" s="533">
        <f t="shared" si="18"/>
        <v>186739048.34123996</v>
      </c>
      <c r="R53" s="534">
        <f t="shared" si="19"/>
        <v>11962.783365870593</v>
      </c>
      <c r="S53" s="548">
        <f t="shared" si="20"/>
        <v>117.70691627162076</v>
      </c>
      <c r="T53" s="523">
        <v>860</v>
      </c>
      <c r="U53" s="630"/>
    </row>
    <row r="54" spans="1:21" s="492" customFormat="1" ht="15">
      <c r="A54" s="524">
        <v>5</v>
      </c>
      <c r="B54" s="523" t="s">
        <v>23</v>
      </c>
      <c r="C54" s="525">
        <v>18451</v>
      </c>
      <c r="D54" s="526">
        <v>2015196.23</v>
      </c>
      <c r="E54" s="525">
        <v>84195</v>
      </c>
      <c r="F54" s="527">
        <v>6</v>
      </c>
      <c r="G54" s="527">
        <v>82371</v>
      </c>
      <c r="H54" s="528">
        <v>1672</v>
      </c>
      <c r="I54" s="524"/>
      <c r="J54" s="524"/>
      <c r="K54" s="524"/>
      <c r="L54" s="529"/>
      <c r="M54" s="540">
        <v>5615127.675</v>
      </c>
      <c r="N54" s="541">
        <v>23896961.17</v>
      </c>
      <c r="O54" s="532">
        <v>4863367.86</v>
      </c>
      <c r="P54" s="532">
        <v>136099498.06</v>
      </c>
      <c r="Q54" s="533">
        <f t="shared" si="18"/>
        <v>140962865.92000002</v>
      </c>
      <c r="R54" s="534">
        <f t="shared" si="19"/>
        <v>7639.849651509404</v>
      </c>
      <c r="S54" s="548">
        <f t="shared" si="20"/>
        <v>109.21880819467779</v>
      </c>
      <c r="T54" s="523">
        <v>2140</v>
      </c>
      <c r="U54" s="630"/>
    </row>
    <row r="55" spans="1:21" s="492" customFormat="1" ht="15">
      <c r="A55" s="524">
        <v>6</v>
      </c>
      <c r="B55" s="523" t="s">
        <v>24</v>
      </c>
      <c r="C55" s="525">
        <v>8919</v>
      </c>
      <c r="D55" s="533">
        <v>1226700.225</v>
      </c>
      <c r="E55" s="525">
        <v>49319</v>
      </c>
      <c r="F55" s="539"/>
      <c r="G55" s="527">
        <v>49076</v>
      </c>
      <c r="H55" s="528">
        <v>5</v>
      </c>
      <c r="I55" s="528"/>
      <c r="J55" s="528"/>
      <c r="K55" s="528"/>
      <c r="L55" s="529"/>
      <c r="M55" s="543">
        <v>278931.011</v>
      </c>
      <c r="N55" s="544">
        <v>1189067.77</v>
      </c>
      <c r="O55" s="532">
        <f>(F55*10.15+G55*15.19+H55*25.98+I55*11.17+J55*5.08+K55*1.98)*6</f>
        <v>4473566.04</v>
      </c>
      <c r="P55" s="532">
        <f>(D55*15.58)*6+O55</f>
        <v>119145503.073</v>
      </c>
      <c r="Q55" s="533">
        <f>O55+P55</f>
        <v>123619069.113</v>
      </c>
      <c r="R55" s="534">
        <f t="shared" si="19"/>
        <v>13860.193868483015</v>
      </c>
      <c r="S55" s="548">
        <f t="shared" si="20"/>
        <v>137.53786579212917</v>
      </c>
      <c r="T55" s="523">
        <v>0</v>
      </c>
      <c r="U55" s="630"/>
    </row>
    <row r="56" spans="1:21" s="492" customFormat="1" ht="15">
      <c r="A56" s="524">
        <v>7</v>
      </c>
      <c r="B56" s="523" t="s">
        <v>25</v>
      </c>
      <c r="C56" s="525">
        <v>9487</v>
      </c>
      <c r="D56" s="546">
        <v>1231527.31</v>
      </c>
      <c r="E56" s="527">
        <v>43909</v>
      </c>
      <c r="F56" s="528">
        <v>3</v>
      </c>
      <c r="G56" s="528">
        <v>27777</v>
      </c>
      <c r="H56" s="528">
        <v>15667</v>
      </c>
      <c r="I56" s="528">
        <v>1278</v>
      </c>
      <c r="J56" s="528"/>
      <c r="K56" s="528"/>
      <c r="L56" s="529"/>
      <c r="M56" s="530">
        <v>2990860.742</v>
      </c>
      <c r="N56" s="531">
        <v>12723806.38</v>
      </c>
      <c r="O56" s="532">
        <f t="shared" si="16"/>
        <v>5059602</v>
      </c>
      <c r="P56" s="532">
        <f t="shared" si="17"/>
        <v>120182774.9388</v>
      </c>
      <c r="Q56" s="533">
        <f t="shared" si="18"/>
        <v>125242376.9388</v>
      </c>
      <c r="R56" s="534">
        <f t="shared" si="19"/>
        <v>13201.47327277327</v>
      </c>
      <c r="S56" s="548">
        <f t="shared" si="20"/>
        <v>129.81209128280807</v>
      </c>
      <c r="T56" s="523">
        <v>408</v>
      </c>
      <c r="U56" s="630"/>
    </row>
    <row r="57" spans="1:21" s="492" customFormat="1" ht="15">
      <c r="A57" s="524">
        <v>8</v>
      </c>
      <c r="B57" s="523" t="s">
        <v>26</v>
      </c>
      <c r="C57" s="525">
        <v>8524</v>
      </c>
      <c r="D57" s="533">
        <v>705048.287</v>
      </c>
      <c r="E57" s="525">
        <v>36546</v>
      </c>
      <c r="F57" s="527">
        <v>6</v>
      </c>
      <c r="G57" s="527">
        <v>23930</v>
      </c>
      <c r="H57" s="528">
        <v>11507</v>
      </c>
      <c r="I57" s="528">
        <v>1247</v>
      </c>
      <c r="J57" s="528"/>
      <c r="K57" s="528">
        <v>93</v>
      </c>
      <c r="L57" s="529"/>
      <c r="M57" s="530">
        <v>477607.437</v>
      </c>
      <c r="N57" s="531">
        <v>2060805.52</v>
      </c>
      <c r="O57" s="532">
        <f t="shared" si="16"/>
        <v>4059735.54</v>
      </c>
      <c r="P57" s="532">
        <f t="shared" si="17"/>
        <v>69967649.40876</v>
      </c>
      <c r="Q57" s="533">
        <f t="shared" si="18"/>
        <v>74027384.94876</v>
      </c>
      <c r="R57" s="534">
        <f t="shared" si="19"/>
        <v>8684.582936269357</v>
      </c>
      <c r="S57" s="548">
        <f t="shared" si="20"/>
        <v>82.7133138198029</v>
      </c>
      <c r="T57" s="523">
        <v>567</v>
      </c>
      <c r="U57" s="630"/>
    </row>
    <row r="58" spans="1:21" s="492" customFormat="1" ht="15">
      <c r="A58" s="524">
        <v>9</v>
      </c>
      <c r="B58" s="523" t="s">
        <v>27</v>
      </c>
      <c r="C58" s="525">
        <v>4742</v>
      </c>
      <c r="D58" s="526">
        <v>432635.5</v>
      </c>
      <c r="E58" s="525">
        <v>23365</v>
      </c>
      <c r="F58" s="527"/>
      <c r="G58" s="527">
        <v>23320</v>
      </c>
      <c r="H58" s="536">
        <v>4</v>
      </c>
      <c r="I58" s="536">
        <v>1755</v>
      </c>
      <c r="J58" s="536"/>
      <c r="K58" s="536"/>
      <c r="L58" s="529"/>
      <c r="M58" s="530">
        <v>-3389073.105</v>
      </c>
      <c r="N58" s="531">
        <v>-14386312.375</v>
      </c>
      <c r="O58" s="532">
        <v>2243172.72</v>
      </c>
      <c r="P58" s="532">
        <v>42685939.26</v>
      </c>
      <c r="Q58" s="533">
        <f t="shared" si="18"/>
        <v>44929111.98</v>
      </c>
      <c r="R58" s="534">
        <f t="shared" si="19"/>
        <v>9474.717836355967</v>
      </c>
      <c r="S58" s="548">
        <f t="shared" si="20"/>
        <v>91.23481653310839</v>
      </c>
      <c r="T58" s="523"/>
      <c r="U58" s="630"/>
    </row>
    <row r="59" spans="1:21" s="492" customFormat="1" ht="15">
      <c r="A59" s="524">
        <v>10</v>
      </c>
      <c r="B59" s="523" t="s">
        <v>28</v>
      </c>
      <c r="C59" s="525">
        <v>2982</v>
      </c>
      <c r="D59" s="526">
        <v>348494</v>
      </c>
      <c r="E59" s="525">
        <v>13160</v>
      </c>
      <c r="F59" s="527"/>
      <c r="G59" s="527">
        <v>7690</v>
      </c>
      <c r="H59" s="528">
        <v>5260</v>
      </c>
      <c r="I59" s="528">
        <v>455</v>
      </c>
      <c r="J59" s="528">
        <v>9</v>
      </c>
      <c r="K59" s="528">
        <v>3</v>
      </c>
      <c r="L59" s="529"/>
      <c r="M59" s="530">
        <v>39761.416</v>
      </c>
      <c r="N59" s="531">
        <v>130286.97</v>
      </c>
      <c r="O59" s="532">
        <f t="shared" si="16"/>
        <v>1551599.46</v>
      </c>
      <c r="P59" s="532">
        <f t="shared" si="17"/>
        <v>34128818.580000006</v>
      </c>
      <c r="Q59" s="533">
        <f t="shared" si="18"/>
        <v>35680418.04000001</v>
      </c>
      <c r="R59" s="534">
        <f t="shared" si="19"/>
        <v>11965.264265593563</v>
      </c>
      <c r="S59" s="548">
        <f t="shared" si="20"/>
        <v>116.86586183769282</v>
      </c>
      <c r="T59" s="523">
        <v>67</v>
      </c>
      <c r="U59" s="630"/>
    </row>
    <row r="60" spans="1:21" s="492" customFormat="1" ht="15">
      <c r="A60" s="524">
        <v>11</v>
      </c>
      <c r="B60" s="523" t="s">
        <v>29</v>
      </c>
      <c r="C60" s="525">
        <v>11191</v>
      </c>
      <c r="D60" s="537">
        <v>1552821.148</v>
      </c>
      <c r="E60" s="525">
        <v>52437</v>
      </c>
      <c r="F60" s="527">
        <v>4</v>
      </c>
      <c r="G60" s="527">
        <v>52078</v>
      </c>
      <c r="H60" s="528">
        <v>184</v>
      </c>
      <c r="I60" s="528">
        <v>2</v>
      </c>
      <c r="J60" s="528"/>
      <c r="K60" s="528"/>
      <c r="L60" s="529"/>
      <c r="M60" s="530">
        <v>4976918.676</v>
      </c>
      <c r="N60" s="531">
        <v>21679447.43</v>
      </c>
      <c r="O60" s="532">
        <f t="shared" si="16"/>
        <v>4775448.479999999</v>
      </c>
      <c r="P60" s="532">
        <f t="shared" si="17"/>
        <v>149933169.39504</v>
      </c>
      <c r="Q60" s="533">
        <f t="shared" si="18"/>
        <v>154708617.87504</v>
      </c>
      <c r="R60" s="534">
        <f t="shared" si="19"/>
        <v>13824.378328571172</v>
      </c>
      <c r="S60" s="548">
        <f t="shared" si="20"/>
        <v>138.7562459118935</v>
      </c>
      <c r="T60" s="523">
        <v>676</v>
      </c>
      <c r="U60" s="630"/>
    </row>
    <row r="61" spans="1:21" s="492" customFormat="1" ht="15">
      <c r="A61" s="524">
        <v>12</v>
      </c>
      <c r="B61" s="523" t="s">
        <v>30</v>
      </c>
      <c r="C61" s="536">
        <v>8114</v>
      </c>
      <c r="D61" s="537">
        <v>835581.82</v>
      </c>
      <c r="E61" s="525">
        <v>33634</v>
      </c>
      <c r="F61" s="527"/>
      <c r="G61" s="528">
        <v>30978</v>
      </c>
      <c r="H61" s="528">
        <v>2519</v>
      </c>
      <c r="I61" s="528"/>
      <c r="J61" s="528"/>
      <c r="K61" s="528"/>
      <c r="L61" s="529"/>
      <c r="M61" s="530">
        <v>965630.516</v>
      </c>
      <c r="N61" s="531">
        <v>4102542.2</v>
      </c>
      <c r="O61" s="532">
        <f t="shared" si="16"/>
        <v>3215996.6400000006</v>
      </c>
      <c r="P61" s="532">
        <f t="shared" si="17"/>
        <v>81326185.1736</v>
      </c>
      <c r="Q61" s="533">
        <f t="shared" si="18"/>
        <v>84542181.8136</v>
      </c>
      <c r="R61" s="534">
        <f t="shared" si="19"/>
        <v>10419.297733990634</v>
      </c>
      <c r="S61" s="548">
        <f t="shared" si="20"/>
        <v>102.98025881192999</v>
      </c>
      <c r="T61" s="523">
        <v>354</v>
      </c>
      <c r="U61" s="630"/>
    </row>
    <row r="62" spans="1:21" s="492" customFormat="1" ht="15">
      <c r="A62" s="524">
        <v>13</v>
      </c>
      <c r="B62" s="523" t="s">
        <v>31</v>
      </c>
      <c r="C62" s="536">
        <v>13674</v>
      </c>
      <c r="D62" s="537">
        <v>1766055.61</v>
      </c>
      <c r="E62" s="525">
        <v>69111</v>
      </c>
      <c r="F62" s="527">
        <v>378</v>
      </c>
      <c r="G62" s="528">
        <v>65474</v>
      </c>
      <c r="H62" s="528">
        <v>2900</v>
      </c>
      <c r="I62" s="528">
        <v>25</v>
      </c>
      <c r="J62" s="528"/>
      <c r="K62" s="528"/>
      <c r="L62" s="529"/>
      <c r="M62" s="643">
        <v>3305994.252</v>
      </c>
      <c r="N62" s="642">
        <v>14037688.85</v>
      </c>
      <c r="O62" s="609">
        <f t="shared" si="16"/>
        <v>6444048.059999999</v>
      </c>
      <c r="P62" s="609">
        <f t="shared" si="17"/>
        <v>171534926.4828</v>
      </c>
      <c r="Q62" s="533">
        <f>O62+P62</f>
        <v>177978974.5428</v>
      </c>
      <c r="R62" s="588">
        <f t="shared" si="19"/>
        <v>13015.867671698114</v>
      </c>
      <c r="S62" s="605">
        <f t="shared" si="20"/>
        <v>129.15427892350448</v>
      </c>
      <c r="T62" s="523">
        <v>74</v>
      </c>
      <c r="U62" s="630"/>
    </row>
    <row r="63" spans="1:21" s="492" customFormat="1" ht="15">
      <c r="A63" s="524">
        <v>14</v>
      </c>
      <c r="B63" s="523" t="s">
        <v>32</v>
      </c>
      <c r="C63" s="536">
        <v>4644</v>
      </c>
      <c r="D63" s="537">
        <v>527695.87</v>
      </c>
      <c r="E63" s="525">
        <v>21411</v>
      </c>
      <c r="F63" s="527"/>
      <c r="G63" s="528">
        <v>20876</v>
      </c>
      <c r="H63" s="528">
        <v>237</v>
      </c>
      <c r="I63" s="528"/>
      <c r="J63" s="528"/>
      <c r="K63" s="528"/>
      <c r="L63" s="529"/>
      <c r="M63" s="530">
        <v>1562010.671</v>
      </c>
      <c r="N63" s="553">
        <v>6643857.365</v>
      </c>
      <c r="O63" s="532">
        <f t="shared" si="16"/>
        <v>1939582.2000000002</v>
      </c>
      <c r="P63" s="532">
        <f t="shared" si="17"/>
        <v>51268592.1276</v>
      </c>
      <c r="Q63" s="533">
        <f t="shared" si="18"/>
        <v>53208174.3276</v>
      </c>
      <c r="R63" s="534">
        <f t="shared" si="19"/>
        <v>11457.401879328167</v>
      </c>
      <c r="S63" s="548">
        <f t="shared" si="20"/>
        <v>113.62960163652023</v>
      </c>
      <c r="T63" s="523">
        <v>137</v>
      </c>
      <c r="U63" s="630"/>
    </row>
    <row r="64" spans="1:21" ht="15">
      <c r="A64" s="578">
        <v>15</v>
      </c>
      <c r="B64" s="579" t="s">
        <v>33</v>
      </c>
      <c r="C64" s="583">
        <v>2029</v>
      </c>
      <c r="D64" s="622">
        <v>200917.417</v>
      </c>
      <c r="E64" s="580">
        <v>9114</v>
      </c>
      <c r="F64" s="582">
        <v>15</v>
      </c>
      <c r="G64" s="583">
        <v>7914</v>
      </c>
      <c r="H64" s="583">
        <v>661</v>
      </c>
      <c r="I64" s="583">
        <v>189</v>
      </c>
      <c r="J64" s="583">
        <f>0</f>
        <v>0</v>
      </c>
      <c r="K64" s="583">
        <v>37</v>
      </c>
      <c r="L64" s="606"/>
      <c r="M64" s="607">
        <v>617368.015</v>
      </c>
      <c r="N64" s="608">
        <v>2622026.3</v>
      </c>
      <c r="O64" s="609">
        <v>838247.34</v>
      </c>
      <c r="P64" s="609">
        <v>19613463.88</v>
      </c>
      <c r="Q64" s="533">
        <f t="shared" si="18"/>
        <v>20451711.22</v>
      </c>
      <c r="R64" s="588">
        <f>Q64/C64</f>
        <v>10079.69996057171</v>
      </c>
      <c r="S64" s="605">
        <f>D64/C64</f>
        <v>99.02287678659438</v>
      </c>
      <c r="T64" s="579">
        <v>81</v>
      </c>
      <c r="U64" s="628"/>
    </row>
    <row r="65" spans="1:20" ht="15">
      <c r="A65" s="304"/>
      <c r="B65" s="305" t="s">
        <v>34</v>
      </c>
      <c r="C65" s="562">
        <f>SUM(C50:C64)</f>
        <v>151069</v>
      </c>
      <c r="D65" s="563">
        <f aca="true" t="shared" si="21" ref="D65:L65">SUM(D50:D64)</f>
        <v>17431016.374</v>
      </c>
      <c r="E65" s="562">
        <f t="shared" si="21"/>
        <v>671046</v>
      </c>
      <c r="F65" s="562">
        <f t="shared" si="21"/>
        <v>412</v>
      </c>
      <c r="G65" s="562">
        <f t="shared" si="21"/>
        <v>572383</v>
      </c>
      <c r="H65" s="562">
        <f t="shared" si="21"/>
        <v>93548</v>
      </c>
      <c r="I65" s="562">
        <f t="shared" si="21"/>
        <v>6762</v>
      </c>
      <c r="J65" s="562">
        <f t="shared" si="21"/>
        <v>9</v>
      </c>
      <c r="K65" s="562">
        <f t="shared" si="21"/>
        <v>148</v>
      </c>
      <c r="L65" s="562">
        <f t="shared" si="21"/>
        <v>0</v>
      </c>
      <c r="M65" s="564">
        <f>SUM(M50:M64)</f>
        <v>31382693.005999997</v>
      </c>
      <c r="N65" s="563">
        <f>SUM(N50:N64)</f>
        <v>134191486.504</v>
      </c>
      <c r="O65" s="565">
        <f>SUM(O50:O64)</f>
        <v>64324092.78</v>
      </c>
      <c r="P65" s="565">
        <f>SUM(P50:P64)</f>
        <v>1636624546.4399598</v>
      </c>
      <c r="Q65" s="565">
        <f>SUM(Q50:Q64)</f>
        <v>1700948639.21996</v>
      </c>
      <c r="R65" s="563">
        <f>Q65/C65</f>
        <v>11259.415493714527</v>
      </c>
      <c r="S65" s="563">
        <f>D65/C65</f>
        <v>115.38446917633665</v>
      </c>
      <c r="T65" s="566">
        <f>T50+T51+T52+T53+T54+T55+T56+T57+T58+T59+T60+T61+T62+T63+T64</f>
        <v>14887</v>
      </c>
    </row>
    <row r="67" spans="13:19" ht="15">
      <c r="M67" s="577"/>
      <c r="O67" s="568"/>
      <c r="P67" s="568"/>
      <c r="Q67" s="568"/>
      <c r="R67" s="568"/>
      <c r="S67" s="568"/>
    </row>
    <row r="69" spans="4:14" ht="15">
      <c r="D69" s="478"/>
      <c r="M69" s="478"/>
      <c r="N69" s="478"/>
    </row>
    <row r="71" spans="4:14" ht="15">
      <c r="D71" s="478"/>
      <c r="M71" s="478"/>
      <c r="N71" s="478"/>
    </row>
    <row r="74" spans="4:14" ht="15">
      <c r="D74" s="478"/>
      <c r="M74" s="478"/>
      <c r="N74" s="478"/>
    </row>
  </sheetData>
  <sheetProtection/>
  <mergeCells count="44">
    <mergeCell ref="L47:N47"/>
    <mergeCell ref="O47:P47"/>
    <mergeCell ref="Q47:Q48"/>
    <mergeCell ref="R47:R48"/>
    <mergeCell ref="S47:S48"/>
    <mergeCell ref="T47:T48"/>
    <mergeCell ref="S27:S28"/>
    <mergeCell ref="T27:T28"/>
    <mergeCell ref="A47:A48"/>
    <mergeCell ref="B47:B48"/>
    <mergeCell ref="C47:C48"/>
    <mergeCell ref="D47:D48"/>
    <mergeCell ref="F47:H47"/>
    <mergeCell ref="I47:I48"/>
    <mergeCell ref="J47:J48"/>
    <mergeCell ref="K47:K48"/>
    <mergeCell ref="J27:J28"/>
    <mergeCell ref="K27:K28"/>
    <mergeCell ref="L27:N27"/>
    <mergeCell ref="O27:P27"/>
    <mergeCell ref="Q27:Q28"/>
    <mergeCell ref="R27:R28"/>
    <mergeCell ref="A27:A28"/>
    <mergeCell ref="B27:B28"/>
    <mergeCell ref="C27:C28"/>
    <mergeCell ref="D27:D28"/>
    <mergeCell ref="F27:H27"/>
    <mergeCell ref="I27:I28"/>
    <mergeCell ref="L4:N4"/>
    <mergeCell ref="O4:P4"/>
    <mergeCell ref="Q4:Q5"/>
    <mergeCell ref="R4:R5"/>
    <mergeCell ref="S4:S5"/>
    <mergeCell ref="T4:T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9.421875" style="478" customWidth="1"/>
    <col min="2" max="2" width="33.00390625" style="478" customWidth="1"/>
    <col min="3" max="3" width="11.8515625" style="478" customWidth="1"/>
    <col min="4" max="4" width="17.8515625" style="480" customWidth="1"/>
    <col min="5" max="5" width="13.8515625" style="478" bestFit="1" customWidth="1"/>
    <col min="6" max="6" width="8.7109375" style="478" customWidth="1"/>
    <col min="7" max="7" width="11.421875" style="478" bestFit="1" customWidth="1"/>
    <col min="8" max="8" width="11.421875" style="478" customWidth="1"/>
    <col min="9" max="9" width="10.00390625" style="478" customWidth="1"/>
    <col min="10" max="10" width="12.8515625" style="478" customWidth="1"/>
    <col min="11" max="11" width="7.8515625" style="478" customWidth="1"/>
    <col min="12" max="12" width="12.421875" style="478" customWidth="1"/>
    <col min="13" max="13" width="17.7109375" style="480" customWidth="1"/>
    <col min="14" max="14" width="18.7109375" style="480" customWidth="1"/>
    <col min="15" max="15" width="17.57421875" style="478" customWidth="1"/>
    <col min="16" max="16" width="20.8515625" style="478" customWidth="1"/>
    <col min="17" max="17" width="18.28125" style="478" customWidth="1"/>
    <col min="18" max="18" width="17.57421875" style="478" customWidth="1"/>
    <col min="19" max="19" width="18.140625" style="478" customWidth="1"/>
    <col min="20" max="20" width="13.7109375" style="478" customWidth="1"/>
    <col min="21" max="21" width="14.8515625" style="478" customWidth="1"/>
    <col min="22" max="16384" width="9.140625" style="478" customWidth="1"/>
  </cols>
  <sheetData>
    <row r="1" spans="1:19" ht="16.5" customHeight="1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19" ht="16.5" customHeight="1">
      <c r="A2" s="706" t="s">
        <v>106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ht="16.5" customHeight="1">
      <c r="C3" s="479"/>
    </row>
    <row r="4" spans="1:20" ht="19.5" customHeight="1">
      <c r="A4" s="704" t="s">
        <v>1</v>
      </c>
      <c r="B4" s="699" t="s">
        <v>2</v>
      </c>
      <c r="C4" s="700" t="s">
        <v>3</v>
      </c>
      <c r="D4" s="705" t="s">
        <v>4</v>
      </c>
      <c r="E4" s="481"/>
      <c r="F4" s="699" t="s">
        <v>5</v>
      </c>
      <c r="G4" s="699"/>
      <c r="H4" s="699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98" t="s">
        <v>35</v>
      </c>
      <c r="P4" s="698"/>
      <c r="Q4" s="699" t="s">
        <v>10</v>
      </c>
      <c r="R4" s="700" t="s">
        <v>38</v>
      </c>
      <c r="S4" s="699" t="s">
        <v>11</v>
      </c>
      <c r="T4" s="702" t="s">
        <v>81</v>
      </c>
    </row>
    <row r="5" spans="1:20" ht="39" customHeight="1">
      <c r="A5" s="704"/>
      <c r="B5" s="699"/>
      <c r="C5" s="701"/>
      <c r="D5" s="705"/>
      <c r="E5" s="481" t="s">
        <v>36</v>
      </c>
      <c r="F5" s="481" t="s">
        <v>12</v>
      </c>
      <c r="G5" s="481" t="s">
        <v>13</v>
      </c>
      <c r="H5" s="481" t="s">
        <v>14</v>
      </c>
      <c r="I5" s="660"/>
      <c r="J5" s="660"/>
      <c r="K5" s="660"/>
      <c r="L5" s="636" t="s">
        <v>15</v>
      </c>
      <c r="M5" s="637" t="s">
        <v>16</v>
      </c>
      <c r="N5" s="637" t="s">
        <v>37</v>
      </c>
      <c r="O5" s="481" t="s">
        <v>17</v>
      </c>
      <c r="P5" s="481" t="s">
        <v>18</v>
      </c>
      <c r="Q5" s="699"/>
      <c r="R5" s="701"/>
      <c r="S5" s="699"/>
      <c r="T5" s="703"/>
    </row>
    <row r="6" spans="1:20" s="486" customFormat="1" ht="16.5" customHeight="1">
      <c r="A6" s="482">
        <v>1</v>
      </c>
      <c r="B6" s="482">
        <v>2</v>
      </c>
      <c r="C6" s="482">
        <v>3</v>
      </c>
      <c r="D6" s="483">
        <v>4</v>
      </c>
      <c r="E6" s="483">
        <v>5</v>
      </c>
      <c r="F6" s="483">
        <v>6</v>
      </c>
      <c r="G6" s="483">
        <v>7</v>
      </c>
      <c r="H6" s="483">
        <v>8</v>
      </c>
      <c r="I6" s="483">
        <v>9</v>
      </c>
      <c r="J6" s="483">
        <v>10</v>
      </c>
      <c r="K6" s="483">
        <v>11</v>
      </c>
      <c r="L6" s="483">
        <v>12</v>
      </c>
      <c r="M6" s="483">
        <v>13</v>
      </c>
      <c r="N6" s="484"/>
      <c r="O6" s="482">
        <v>14</v>
      </c>
      <c r="P6" s="482">
        <v>15</v>
      </c>
      <c r="Q6" s="482">
        <v>16</v>
      </c>
      <c r="R6" s="482">
        <v>17</v>
      </c>
      <c r="S6" s="482">
        <v>18</v>
      </c>
      <c r="T6" s="485">
        <v>19</v>
      </c>
    </row>
    <row r="7" spans="1:20" s="560" customFormat="1" ht="16.5" customHeight="1">
      <c r="A7" s="645">
        <v>1</v>
      </c>
      <c r="B7" s="510" t="s">
        <v>19</v>
      </c>
      <c r="C7" s="511">
        <f aca="true" t="shared" si="0" ref="C7:K7">C28+C49</f>
        <v>78348</v>
      </c>
      <c r="D7" s="512">
        <f t="shared" si="0"/>
        <v>5713247.91</v>
      </c>
      <c r="E7" s="511">
        <f t="shared" si="0"/>
        <v>203857</v>
      </c>
      <c r="F7" s="513">
        <f t="shared" si="0"/>
        <v>245</v>
      </c>
      <c r="G7" s="513">
        <f t="shared" si="0"/>
        <v>150932</v>
      </c>
      <c r="H7" s="514">
        <f t="shared" si="0"/>
        <v>52925</v>
      </c>
      <c r="I7" s="515">
        <f t="shared" si="0"/>
        <v>0</v>
      </c>
      <c r="J7" s="515">
        <f t="shared" si="0"/>
        <v>0</v>
      </c>
      <c r="K7" s="515">
        <f t="shared" si="0"/>
        <v>0</v>
      </c>
      <c r="L7" s="516">
        <f>C49</f>
        <v>28589</v>
      </c>
      <c r="M7" s="518">
        <f aca="true" t="shared" si="1" ref="M7:N21">M28+M49</f>
        <v>27000529.746</v>
      </c>
      <c r="N7" s="518">
        <f t="shared" si="1"/>
        <v>114649265.27000001</v>
      </c>
      <c r="O7" s="538">
        <f aca="true" t="shared" si="2" ref="O7:O20">(F7*10.15+G7*15.19+H7*25.98+I7*11.17+J7*5.08+K7*1.98)*6</f>
        <v>22020811.98</v>
      </c>
      <c r="P7" s="538">
        <f aca="true" t="shared" si="3" ref="P7:P20">(D7*15.58)*6+O7</f>
        <v>556095226.6068001</v>
      </c>
      <c r="Q7" s="526">
        <f aca="true" t="shared" si="4" ref="Q7:Q20">O7+P7</f>
        <v>578116038.5868001</v>
      </c>
      <c r="R7" s="534">
        <f aca="true" t="shared" si="5" ref="R7:R22">Q7/C7</f>
        <v>7378.823181023129</v>
      </c>
      <c r="S7" s="522">
        <f>D7/C7</f>
        <v>72.9214263286874</v>
      </c>
      <c r="T7" s="510">
        <f aca="true" t="shared" si="6" ref="T7:T16">T28+T49</f>
        <v>53973</v>
      </c>
    </row>
    <row r="8" spans="1:22" s="492" customFormat="1" ht="16.5" customHeight="1">
      <c r="A8" s="647">
        <v>2</v>
      </c>
      <c r="B8" s="523" t="s">
        <v>20</v>
      </c>
      <c r="C8" s="525">
        <f aca="true" t="shared" si="7" ref="C8:K8">C29+C50</f>
        <v>10630</v>
      </c>
      <c r="D8" s="533">
        <f t="shared" si="7"/>
        <v>777993.8389999999</v>
      </c>
      <c r="E8" s="525">
        <f t="shared" si="7"/>
        <v>34634</v>
      </c>
      <c r="F8" s="527">
        <f t="shared" si="7"/>
        <v>1</v>
      </c>
      <c r="G8" s="527">
        <f t="shared" si="7"/>
        <v>30795</v>
      </c>
      <c r="H8" s="528">
        <f t="shared" si="7"/>
        <v>1343</v>
      </c>
      <c r="I8" s="536">
        <f t="shared" si="7"/>
        <v>0</v>
      </c>
      <c r="J8" s="536">
        <f t="shared" si="7"/>
        <v>0</v>
      </c>
      <c r="K8" s="536">
        <f t="shared" si="7"/>
        <v>0</v>
      </c>
      <c r="L8" s="516">
        <f aca="true" t="shared" si="8" ref="L8:L21">C50</f>
        <v>5543</v>
      </c>
      <c r="M8" s="518">
        <f t="shared" si="1"/>
        <v>5650131.83</v>
      </c>
      <c r="N8" s="518">
        <f t="shared" si="1"/>
        <v>24105784.641000003</v>
      </c>
      <c r="O8" s="538">
        <f t="shared" si="2"/>
        <v>3016064.04</v>
      </c>
      <c r="P8" s="538">
        <f>P29+P50</f>
        <v>66438670.67352001</v>
      </c>
      <c r="Q8" s="526">
        <f t="shared" si="4"/>
        <v>69454734.71352002</v>
      </c>
      <c r="R8" s="534">
        <f t="shared" si="5"/>
        <v>6533.841459409221</v>
      </c>
      <c r="S8" s="535">
        <f aca="true" t="shared" si="9" ref="S8:S22">D8/C8</f>
        <v>73.18850790216368</v>
      </c>
      <c r="T8" s="523">
        <f t="shared" si="6"/>
        <v>3958</v>
      </c>
      <c r="U8" s="573"/>
      <c r="V8" s="573"/>
    </row>
    <row r="9" spans="1:23" s="492" customFormat="1" ht="16.5" customHeight="1">
      <c r="A9" s="647">
        <v>3</v>
      </c>
      <c r="B9" s="523" t="s">
        <v>21</v>
      </c>
      <c r="C9" s="525">
        <f aca="true" t="shared" si="10" ref="C9:K9">C30+C51</f>
        <v>14534</v>
      </c>
      <c r="D9" s="526">
        <f t="shared" si="10"/>
        <v>1538168.98</v>
      </c>
      <c r="E9" s="525">
        <f t="shared" si="10"/>
        <v>71402</v>
      </c>
      <c r="F9" s="527">
        <f t="shared" si="10"/>
        <v>0</v>
      </c>
      <c r="G9" s="527">
        <f t="shared" si="10"/>
        <v>60344</v>
      </c>
      <c r="H9" s="528">
        <f t="shared" si="10"/>
        <v>5989</v>
      </c>
      <c r="I9" s="536">
        <f t="shared" si="10"/>
        <v>892</v>
      </c>
      <c r="J9" s="536">
        <f t="shared" si="10"/>
        <v>1</v>
      </c>
      <c r="K9" s="536">
        <f t="shared" si="10"/>
        <v>15</v>
      </c>
      <c r="L9" s="516">
        <f t="shared" si="8"/>
        <v>9485</v>
      </c>
      <c r="M9" s="518">
        <f t="shared" si="1"/>
        <v>12672887.451000001</v>
      </c>
      <c r="N9" s="518">
        <f t="shared" si="1"/>
        <v>53817837.599999994</v>
      </c>
      <c r="O9" s="538">
        <f t="shared" si="2"/>
        <v>6493308</v>
      </c>
      <c r="P9" s="538">
        <f t="shared" si="3"/>
        <v>150281344.2504</v>
      </c>
      <c r="Q9" s="526">
        <f t="shared" si="4"/>
        <v>156774652.2504</v>
      </c>
      <c r="R9" s="534">
        <f t="shared" si="5"/>
        <v>10786.75190934361</v>
      </c>
      <c r="S9" s="535">
        <f t="shared" si="9"/>
        <v>105.8324604375946</v>
      </c>
      <c r="T9" s="523">
        <f t="shared" si="6"/>
        <v>348</v>
      </c>
      <c r="U9" s="574"/>
      <c r="V9" s="575"/>
      <c r="W9" s="576"/>
    </row>
    <row r="10" spans="1:22" s="492" customFormat="1" ht="16.5" customHeight="1">
      <c r="A10" s="647">
        <v>4</v>
      </c>
      <c r="B10" s="523" t="s">
        <v>22</v>
      </c>
      <c r="C10" s="525">
        <f aca="true" t="shared" si="11" ref="C10:K10">C31+C52</f>
        <v>25649</v>
      </c>
      <c r="D10" s="533">
        <f t="shared" si="11"/>
        <v>2577999.613</v>
      </c>
      <c r="E10" s="525">
        <f t="shared" si="11"/>
        <v>119211</v>
      </c>
      <c r="F10" s="527">
        <f t="shared" si="11"/>
        <v>0</v>
      </c>
      <c r="G10" s="527">
        <f t="shared" si="11"/>
        <v>103547</v>
      </c>
      <c r="H10" s="528">
        <f t="shared" si="11"/>
        <v>12021</v>
      </c>
      <c r="I10" s="536">
        <f t="shared" si="11"/>
        <v>1745</v>
      </c>
      <c r="J10" s="536">
        <f t="shared" si="11"/>
        <v>0</v>
      </c>
      <c r="K10" s="536">
        <f t="shared" si="11"/>
        <v>0</v>
      </c>
      <c r="L10" s="516">
        <f t="shared" si="8"/>
        <v>16385</v>
      </c>
      <c r="M10" s="517">
        <f t="shared" si="1"/>
        <v>23869204.66</v>
      </c>
      <c r="N10" s="517">
        <f t="shared" si="1"/>
        <v>101320669.42</v>
      </c>
      <c r="O10" s="538">
        <f t="shared" si="2"/>
        <v>11428056.959999999</v>
      </c>
      <c r="P10" s="538">
        <f t="shared" si="3"/>
        <v>252419460.78324002</v>
      </c>
      <c r="Q10" s="533">
        <v>263847517.74</v>
      </c>
      <c r="R10" s="534">
        <f t="shared" si="5"/>
        <v>10286.853980272135</v>
      </c>
      <c r="S10" s="535">
        <f t="shared" si="9"/>
        <v>100.51072607119185</v>
      </c>
      <c r="T10" s="523">
        <f t="shared" si="6"/>
        <v>1887</v>
      </c>
      <c r="U10" s="573"/>
      <c r="V10" s="573"/>
    </row>
    <row r="11" spans="1:22" s="492" customFormat="1" ht="16.5" customHeight="1">
      <c r="A11" s="647">
        <v>5</v>
      </c>
      <c r="B11" s="523" t="s">
        <v>23</v>
      </c>
      <c r="C11" s="525">
        <f aca="true" t="shared" si="12" ref="C11:K11">C32+C53</f>
        <v>33688</v>
      </c>
      <c r="D11" s="526">
        <f t="shared" si="12"/>
        <v>3029419.99</v>
      </c>
      <c r="E11" s="525">
        <f t="shared" si="12"/>
        <v>146364</v>
      </c>
      <c r="F11" s="527">
        <f t="shared" si="12"/>
        <v>6</v>
      </c>
      <c r="G11" s="527">
        <f t="shared" si="12"/>
        <v>138909</v>
      </c>
      <c r="H11" s="528">
        <f t="shared" si="12"/>
        <v>2295</v>
      </c>
      <c r="I11" s="536">
        <f t="shared" si="12"/>
        <v>0</v>
      </c>
      <c r="J11" s="536">
        <f t="shared" si="12"/>
        <v>0</v>
      </c>
      <c r="K11" s="536">
        <f t="shared" si="12"/>
        <v>0</v>
      </c>
      <c r="L11" s="516">
        <f t="shared" si="8"/>
        <v>18745</v>
      </c>
      <c r="M11" s="518">
        <f t="shared" si="1"/>
        <v>37952765.150000006</v>
      </c>
      <c r="N11" s="518">
        <f t="shared" si="1"/>
        <v>160799057.38</v>
      </c>
      <c r="O11" s="538">
        <f>O32+O53</f>
        <v>10087146.96</v>
      </c>
      <c r="P11" s="538">
        <f>P32+P53</f>
        <v>235017884.8108</v>
      </c>
      <c r="Q11" s="526">
        <f t="shared" si="4"/>
        <v>245105031.7708</v>
      </c>
      <c r="R11" s="534">
        <f t="shared" si="5"/>
        <v>7275.737110270719</v>
      </c>
      <c r="S11" s="535">
        <f t="shared" si="9"/>
        <v>89.92578930182854</v>
      </c>
      <c r="T11" s="523">
        <f t="shared" si="6"/>
        <v>3907</v>
      </c>
      <c r="U11" s="573"/>
      <c r="V11" s="573"/>
    </row>
    <row r="12" spans="1:20" s="492" customFormat="1" ht="16.5" customHeight="1">
      <c r="A12" s="647">
        <v>6</v>
      </c>
      <c r="B12" s="523" t="s">
        <v>24</v>
      </c>
      <c r="C12" s="525">
        <f aca="true" t="shared" si="13" ref="C12:K12">C33+C54</f>
        <v>18157</v>
      </c>
      <c r="D12" s="533">
        <f t="shared" si="13"/>
        <v>1921970.1600000001</v>
      </c>
      <c r="E12" s="525">
        <f t="shared" si="13"/>
        <v>95309</v>
      </c>
      <c r="F12" s="527">
        <f t="shared" si="13"/>
        <v>4</v>
      </c>
      <c r="G12" s="527">
        <f t="shared" si="13"/>
        <v>89237</v>
      </c>
      <c r="H12" s="528">
        <f t="shared" si="13"/>
        <v>30</v>
      </c>
      <c r="I12" s="536">
        <f t="shared" si="13"/>
        <v>0</v>
      </c>
      <c r="J12" s="536">
        <f t="shared" si="13"/>
        <v>0</v>
      </c>
      <c r="K12" s="536">
        <f t="shared" si="13"/>
        <v>0</v>
      </c>
      <c r="L12" s="516">
        <f t="shared" si="8"/>
        <v>9124</v>
      </c>
      <c r="M12" s="518">
        <f t="shared" si="1"/>
        <v>21997767.11</v>
      </c>
      <c r="N12" s="518">
        <f t="shared" si="1"/>
        <v>93409122.34</v>
      </c>
      <c r="O12" s="538">
        <v>7539949.32</v>
      </c>
      <c r="P12" s="538">
        <f>P33+P54</f>
        <v>177917380.0604</v>
      </c>
      <c r="Q12" s="526">
        <f t="shared" si="4"/>
        <v>185457329.3804</v>
      </c>
      <c r="R12" s="534">
        <f t="shared" si="5"/>
        <v>10214.095356083053</v>
      </c>
      <c r="S12" s="545">
        <f t="shared" si="9"/>
        <v>105.8528479374346</v>
      </c>
      <c r="T12" s="523">
        <f t="shared" si="6"/>
        <v>0</v>
      </c>
    </row>
    <row r="13" spans="1:20" s="492" customFormat="1" ht="16.5" customHeight="1">
      <c r="A13" s="647">
        <v>7</v>
      </c>
      <c r="B13" s="523" t="s">
        <v>25</v>
      </c>
      <c r="C13" s="525">
        <f aca="true" t="shared" si="14" ref="C13:K13">C34+C55</f>
        <v>13227</v>
      </c>
      <c r="D13" s="526">
        <f t="shared" si="14"/>
        <v>1510941.91</v>
      </c>
      <c r="E13" s="525">
        <f t="shared" si="14"/>
        <v>59731</v>
      </c>
      <c r="F13" s="527">
        <f t="shared" si="14"/>
        <v>5</v>
      </c>
      <c r="G13" s="527">
        <f t="shared" si="14"/>
        <v>37805</v>
      </c>
      <c r="H13" s="528">
        <f t="shared" si="14"/>
        <v>18432</v>
      </c>
      <c r="I13" s="536">
        <f t="shared" si="14"/>
        <v>1510</v>
      </c>
      <c r="J13" s="536">
        <f t="shared" si="14"/>
        <v>0</v>
      </c>
      <c r="K13" s="536">
        <f t="shared" si="14"/>
        <v>0</v>
      </c>
      <c r="L13" s="516">
        <f t="shared" si="8"/>
        <v>9573</v>
      </c>
      <c r="M13" s="518">
        <f t="shared" si="1"/>
        <v>10350023.85</v>
      </c>
      <c r="N13" s="518">
        <f t="shared" si="1"/>
        <v>43968416.269999996</v>
      </c>
      <c r="O13" s="538">
        <f t="shared" si="2"/>
        <v>6420232.5600000005</v>
      </c>
      <c r="P13" s="538">
        <f t="shared" si="3"/>
        <v>147663082.30679998</v>
      </c>
      <c r="Q13" s="526">
        <f t="shared" si="4"/>
        <v>154083314.86679998</v>
      </c>
      <c r="R13" s="534">
        <f t="shared" si="5"/>
        <v>11649.150590973008</v>
      </c>
      <c r="S13" s="545">
        <f t="shared" si="9"/>
        <v>114.23164058365464</v>
      </c>
      <c r="T13" s="523">
        <f t="shared" si="6"/>
        <v>1279</v>
      </c>
    </row>
    <row r="14" spans="1:20" s="492" customFormat="1" ht="16.5" customHeight="1">
      <c r="A14" s="647">
        <v>8</v>
      </c>
      <c r="B14" s="523" t="s">
        <v>26</v>
      </c>
      <c r="C14" s="525">
        <f aca="true" t="shared" si="15" ref="C14:K14">C35+C56</f>
        <v>11835</v>
      </c>
      <c r="D14" s="533">
        <f t="shared" si="15"/>
        <v>870223.987</v>
      </c>
      <c r="E14" s="525">
        <f t="shared" si="15"/>
        <v>47607</v>
      </c>
      <c r="F14" s="525">
        <f t="shared" si="15"/>
        <v>6</v>
      </c>
      <c r="G14" s="525">
        <f t="shared" si="15"/>
        <v>32041</v>
      </c>
      <c r="H14" s="525">
        <f t="shared" si="15"/>
        <v>13064</v>
      </c>
      <c r="I14" s="525">
        <f t="shared" si="15"/>
        <v>1442</v>
      </c>
      <c r="J14" s="525">
        <f t="shared" si="15"/>
        <v>0</v>
      </c>
      <c r="K14" s="536">
        <f t="shared" si="15"/>
        <v>0</v>
      </c>
      <c r="L14" s="516">
        <f t="shared" si="8"/>
        <v>8737</v>
      </c>
      <c r="M14" s="518">
        <f t="shared" si="1"/>
        <v>6179024.443999999</v>
      </c>
      <c r="N14" s="518">
        <f t="shared" si="1"/>
        <v>26261704.19</v>
      </c>
      <c r="O14" s="538">
        <v>5053641.3</v>
      </c>
      <c r="P14" s="538">
        <f t="shared" si="3"/>
        <v>86402179.60475999</v>
      </c>
      <c r="Q14" s="526">
        <f t="shared" si="4"/>
        <v>91455820.90475999</v>
      </c>
      <c r="R14" s="534">
        <f t="shared" si="5"/>
        <v>7727.572531031685</v>
      </c>
      <c r="S14" s="548">
        <f t="shared" si="9"/>
        <v>73.52969894381073</v>
      </c>
      <c r="T14" s="523">
        <f t="shared" si="6"/>
        <v>1152</v>
      </c>
    </row>
    <row r="15" spans="1:20" s="492" customFormat="1" ht="16.5" customHeight="1">
      <c r="A15" s="647">
        <v>9</v>
      </c>
      <c r="B15" s="523" t="s">
        <v>27</v>
      </c>
      <c r="C15" s="525">
        <f aca="true" t="shared" si="16" ref="C15:K15">C36+C57</f>
        <v>8262</v>
      </c>
      <c r="D15" s="556">
        <f t="shared" si="16"/>
        <v>643730.5</v>
      </c>
      <c r="E15" s="525">
        <f t="shared" si="16"/>
        <v>39498</v>
      </c>
      <c r="F15" s="525">
        <f t="shared" si="16"/>
        <v>0</v>
      </c>
      <c r="G15" s="525">
        <f t="shared" si="16"/>
        <v>35537</v>
      </c>
      <c r="H15" s="525">
        <f t="shared" si="16"/>
        <v>4</v>
      </c>
      <c r="I15" s="525">
        <f t="shared" si="16"/>
        <v>2411</v>
      </c>
      <c r="J15" s="525">
        <f t="shared" si="16"/>
        <v>0</v>
      </c>
      <c r="K15" s="536">
        <f t="shared" si="16"/>
        <v>0</v>
      </c>
      <c r="L15" s="516">
        <f t="shared" si="8"/>
        <v>4782</v>
      </c>
      <c r="M15" s="518">
        <f t="shared" si="1"/>
        <v>7176928.393999999</v>
      </c>
      <c r="N15" s="518">
        <f t="shared" si="1"/>
        <v>30473207.893999994</v>
      </c>
      <c r="O15" s="538">
        <v>3354405.66</v>
      </c>
      <c r="P15" s="538">
        <f t="shared" si="3"/>
        <v>63530332.8</v>
      </c>
      <c r="Q15" s="526">
        <f>O15+P15</f>
        <v>66884738.45999999</v>
      </c>
      <c r="R15" s="534">
        <f t="shared" si="5"/>
        <v>8095.465802469135</v>
      </c>
      <c r="S15" s="545">
        <f t="shared" si="9"/>
        <v>77.91460905349794</v>
      </c>
      <c r="T15" s="523">
        <f t="shared" si="6"/>
        <v>0</v>
      </c>
    </row>
    <row r="16" spans="1:20" s="492" customFormat="1" ht="16.5" customHeight="1">
      <c r="A16" s="647">
        <v>10</v>
      </c>
      <c r="B16" s="523" t="s">
        <v>28</v>
      </c>
      <c r="C16" s="525">
        <f aca="true" t="shared" si="17" ref="C16:K16">C37+C58</f>
        <v>4268</v>
      </c>
      <c r="D16" s="556">
        <f t="shared" si="17"/>
        <v>446843.1</v>
      </c>
      <c r="E16" s="525">
        <f t="shared" si="17"/>
        <v>18858</v>
      </c>
      <c r="F16" s="525">
        <f t="shared" si="17"/>
        <v>5</v>
      </c>
      <c r="G16" s="525">
        <f t="shared" si="17"/>
        <v>10934</v>
      </c>
      <c r="H16" s="525">
        <f t="shared" si="17"/>
        <v>5863</v>
      </c>
      <c r="I16" s="525">
        <f t="shared" si="17"/>
        <v>532</v>
      </c>
      <c r="J16" s="525">
        <f t="shared" si="17"/>
        <v>9</v>
      </c>
      <c r="K16" s="536">
        <f t="shared" si="17"/>
        <v>3</v>
      </c>
      <c r="L16" s="516">
        <f t="shared" si="8"/>
        <v>3007</v>
      </c>
      <c r="M16" s="517">
        <f t="shared" si="1"/>
        <v>2706668.0039999997</v>
      </c>
      <c r="N16" s="518">
        <f t="shared" si="1"/>
        <v>11493000.72</v>
      </c>
      <c r="O16" s="538">
        <f t="shared" si="2"/>
        <v>1946718.2999999996</v>
      </c>
      <c r="P16" s="538">
        <f t="shared" si="3"/>
        <v>43717611.287999995</v>
      </c>
      <c r="Q16" s="526">
        <f t="shared" si="4"/>
        <v>45664329.58799999</v>
      </c>
      <c r="R16" s="554">
        <f t="shared" si="5"/>
        <v>10699.233736644797</v>
      </c>
      <c r="S16" s="535">
        <f t="shared" si="9"/>
        <v>104.69613402061856</v>
      </c>
      <c r="T16" s="523">
        <f t="shared" si="6"/>
        <v>133</v>
      </c>
    </row>
    <row r="17" spans="1:20" s="492" customFormat="1" ht="16.5" customHeight="1">
      <c r="A17" s="647">
        <v>11</v>
      </c>
      <c r="B17" s="523" t="s">
        <v>29</v>
      </c>
      <c r="C17" s="525">
        <f aca="true" t="shared" si="18" ref="C17:K17">C38+C59</f>
        <v>23292</v>
      </c>
      <c r="D17" s="533">
        <f t="shared" si="18"/>
        <v>2477280.608</v>
      </c>
      <c r="E17" s="525">
        <f t="shared" si="18"/>
        <v>103771</v>
      </c>
      <c r="F17" s="525">
        <f t="shared" si="18"/>
        <v>4</v>
      </c>
      <c r="G17" s="525">
        <f t="shared" si="18"/>
        <v>101828</v>
      </c>
      <c r="H17" s="525">
        <f t="shared" si="18"/>
        <v>251</v>
      </c>
      <c r="I17" s="525">
        <f t="shared" si="18"/>
        <v>2</v>
      </c>
      <c r="J17" s="525">
        <f t="shared" si="18"/>
        <v>0</v>
      </c>
      <c r="K17" s="536">
        <f t="shared" si="18"/>
        <v>0</v>
      </c>
      <c r="L17" s="516">
        <f t="shared" si="8"/>
        <v>11362</v>
      </c>
      <c r="M17" s="518">
        <f t="shared" si="1"/>
        <v>28400495.627</v>
      </c>
      <c r="N17" s="518">
        <f t="shared" si="1"/>
        <v>120676646.6</v>
      </c>
      <c r="O17" s="538">
        <f t="shared" si="2"/>
        <v>9320107.440000001</v>
      </c>
      <c r="P17" s="538">
        <f t="shared" si="3"/>
        <v>240896298.67584</v>
      </c>
      <c r="Q17" s="526">
        <f t="shared" si="4"/>
        <v>250216406.11584</v>
      </c>
      <c r="R17" s="534">
        <f t="shared" si="5"/>
        <v>10742.589992952086</v>
      </c>
      <c r="S17" s="535">
        <f t="shared" si="9"/>
        <v>106.35757375923063</v>
      </c>
      <c r="T17" s="523">
        <v>1327</v>
      </c>
    </row>
    <row r="18" spans="1:20" s="492" customFormat="1" ht="16.5" customHeight="1">
      <c r="A18" s="647">
        <v>12</v>
      </c>
      <c r="B18" s="523" t="s">
        <v>30</v>
      </c>
      <c r="C18" s="525">
        <f aca="true" t="shared" si="19" ref="C18:K18">C39+C60</f>
        <v>12243</v>
      </c>
      <c r="D18" s="526">
        <f t="shared" si="19"/>
        <v>1120972.16</v>
      </c>
      <c r="E18" s="525">
        <f t="shared" si="19"/>
        <v>52423</v>
      </c>
      <c r="F18" s="525">
        <f t="shared" si="19"/>
        <v>0</v>
      </c>
      <c r="G18" s="525">
        <f t="shared" si="19"/>
        <v>46381</v>
      </c>
      <c r="H18" s="525">
        <f t="shared" si="19"/>
        <v>2821</v>
      </c>
      <c r="I18" s="525">
        <f t="shared" si="19"/>
        <v>0</v>
      </c>
      <c r="J18" s="525">
        <f t="shared" si="19"/>
        <v>0</v>
      </c>
      <c r="K18" s="536">
        <f t="shared" si="19"/>
        <v>0</v>
      </c>
      <c r="L18" s="516">
        <f t="shared" si="8"/>
        <v>8302</v>
      </c>
      <c r="M18" s="517">
        <f t="shared" si="1"/>
        <v>8795841.734000001</v>
      </c>
      <c r="N18" s="518">
        <f t="shared" si="1"/>
        <v>37357572.43</v>
      </c>
      <c r="O18" s="538">
        <f t="shared" si="2"/>
        <v>4666901.82</v>
      </c>
      <c r="P18" s="538">
        <f t="shared" si="3"/>
        <v>109455379.33679998</v>
      </c>
      <c r="Q18" s="526">
        <f t="shared" si="4"/>
        <v>114122281.15679997</v>
      </c>
      <c r="R18" s="534">
        <f t="shared" si="5"/>
        <v>9321.431116295023</v>
      </c>
      <c r="S18" s="545">
        <f t="shared" si="9"/>
        <v>91.56025157232703</v>
      </c>
      <c r="T18" s="523">
        <f>T39+T60</f>
        <v>726</v>
      </c>
    </row>
    <row r="19" spans="1:20" s="492" customFormat="1" ht="16.5" customHeight="1">
      <c r="A19" s="647">
        <v>13</v>
      </c>
      <c r="B19" s="523" t="s">
        <v>31</v>
      </c>
      <c r="C19" s="525">
        <f aca="true" t="shared" si="20" ref="C19:K19">C40+C61</f>
        <v>24439</v>
      </c>
      <c r="D19" s="525">
        <f t="shared" si="20"/>
        <v>2661712.46</v>
      </c>
      <c r="E19" s="525">
        <f t="shared" si="20"/>
        <v>121455</v>
      </c>
      <c r="F19" s="525">
        <f t="shared" si="20"/>
        <v>617</v>
      </c>
      <c r="G19" s="525">
        <f t="shared" si="20"/>
        <v>112395</v>
      </c>
      <c r="H19" s="525">
        <f t="shared" si="20"/>
        <v>3638</v>
      </c>
      <c r="I19" s="525">
        <f t="shared" si="20"/>
        <v>25</v>
      </c>
      <c r="J19" s="525">
        <f t="shared" si="20"/>
        <v>0</v>
      </c>
      <c r="K19" s="536">
        <f t="shared" si="20"/>
        <v>0</v>
      </c>
      <c r="L19" s="585">
        <f t="shared" si="8"/>
        <v>13922</v>
      </c>
      <c r="M19" s="595">
        <f t="shared" si="1"/>
        <v>27214084.526</v>
      </c>
      <c r="N19" s="595">
        <f t="shared" si="1"/>
        <v>115432949.1</v>
      </c>
      <c r="O19" s="587">
        <f t="shared" si="2"/>
        <v>10850022.540000001</v>
      </c>
      <c r="P19" s="587">
        <f t="shared" si="3"/>
        <v>259666903.3008</v>
      </c>
      <c r="Q19" s="581">
        <f t="shared" si="4"/>
        <v>270516925.8408</v>
      </c>
      <c r="R19" s="588">
        <f t="shared" si="5"/>
        <v>11069.066894750194</v>
      </c>
      <c r="S19" s="535">
        <f t="shared" si="9"/>
        <v>108.91249478292892</v>
      </c>
      <c r="T19" s="523">
        <f>T40+T61</f>
        <v>258</v>
      </c>
    </row>
    <row r="20" spans="1:20" s="492" customFormat="1" ht="16.5" customHeight="1">
      <c r="A20" s="647">
        <v>14</v>
      </c>
      <c r="B20" s="523" t="s">
        <v>32</v>
      </c>
      <c r="C20" s="525">
        <f aca="true" t="shared" si="21" ref="C20:K20">C41+C62</f>
        <v>4871</v>
      </c>
      <c r="D20" s="526">
        <f t="shared" si="21"/>
        <v>547721.2999999999</v>
      </c>
      <c r="E20" s="525">
        <f t="shared" si="21"/>
        <v>22198</v>
      </c>
      <c r="F20" s="525">
        <f t="shared" si="21"/>
        <v>0</v>
      </c>
      <c r="G20" s="525">
        <f t="shared" si="21"/>
        <v>21585</v>
      </c>
      <c r="H20" s="525">
        <f t="shared" si="21"/>
        <v>243</v>
      </c>
      <c r="I20" s="525">
        <f t="shared" si="21"/>
        <v>0</v>
      </c>
      <c r="J20" s="525">
        <f t="shared" si="21"/>
        <v>0</v>
      </c>
      <c r="K20" s="536">
        <f t="shared" si="21"/>
        <v>0</v>
      </c>
      <c r="L20" s="516">
        <f t="shared" si="8"/>
        <v>4675</v>
      </c>
      <c r="M20" s="518">
        <f t="shared" si="1"/>
        <v>3149880.2199999993</v>
      </c>
      <c r="N20" s="518">
        <f t="shared" si="1"/>
        <v>13378974.03</v>
      </c>
      <c r="O20" s="538">
        <f t="shared" si="2"/>
        <v>2005135.7399999998</v>
      </c>
      <c r="P20" s="538">
        <f t="shared" si="3"/>
        <v>53206122.86399999</v>
      </c>
      <c r="Q20" s="526">
        <f t="shared" si="4"/>
        <v>55211258.603999995</v>
      </c>
      <c r="R20" s="534">
        <f t="shared" si="5"/>
        <v>11334.686636009032</v>
      </c>
      <c r="S20" s="545">
        <f t="shared" si="9"/>
        <v>112.44535003079449</v>
      </c>
      <c r="T20" s="523">
        <f>T41+T62</f>
        <v>148</v>
      </c>
    </row>
    <row r="21" spans="1:20" ht="16.5" customHeight="1">
      <c r="A21" s="578">
        <v>15</v>
      </c>
      <c r="B21" s="523" t="s">
        <v>33</v>
      </c>
      <c r="C21" s="525">
        <f aca="true" t="shared" si="22" ref="C21:K21">C42+C63</f>
        <v>2432</v>
      </c>
      <c r="D21" s="533">
        <f t="shared" si="22"/>
        <v>232744.89700000006</v>
      </c>
      <c r="E21" s="525">
        <f t="shared" si="22"/>
        <v>10841</v>
      </c>
      <c r="F21" s="525">
        <f t="shared" si="22"/>
        <v>15</v>
      </c>
      <c r="G21" s="525">
        <f t="shared" si="22"/>
        <v>9241</v>
      </c>
      <c r="H21" s="525">
        <f t="shared" si="22"/>
        <v>738</v>
      </c>
      <c r="I21" s="525">
        <f t="shared" si="22"/>
        <v>214</v>
      </c>
      <c r="J21" s="525">
        <f t="shared" si="22"/>
        <v>0</v>
      </c>
      <c r="K21" s="584">
        <f t="shared" si="22"/>
        <v>47</v>
      </c>
      <c r="L21" s="585">
        <f t="shared" si="8"/>
        <v>2106</v>
      </c>
      <c r="M21" s="595">
        <f t="shared" si="1"/>
        <v>1519073.424</v>
      </c>
      <c r="N21" s="595">
        <f t="shared" si="1"/>
        <v>6460045.8999999985</v>
      </c>
      <c r="O21" s="538">
        <v>972987.18</v>
      </c>
      <c r="P21" s="538">
        <v>22723436.55</v>
      </c>
      <c r="Q21" s="581">
        <f>O21+P21</f>
        <v>23696423.73</v>
      </c>
      <c r="R21" s="588">
        <f t="shared" si="5"/>
        <v>9743.595283717106</v>
      </c>
      <c r="S21" s="604">
        <f t="shared" si="9"/>
        <v>95.70102672697371</v>
      </c>
      <c r="T21" s="579">
        <f>T42+T63</f>
        <v>85</v>
      </c>
    </row>
    <row r="22" spans="1:20" s="492" customFormat="1" ht="16.5" customHeight="1">
      <c r="A22" s="485"/>
      <c r="B22" s="487" t="s">
        <v>34</v>
      </c>
      <c r="C22" s="488">
        <f>SUM(C7:C21)</f>
        <v>285875</v>
      </c>
      <c r="D22" s="489">
        <f aca="true" t="shared" si="23" ref="D22:Q22">SUM(D7:D21)</f>
        <v>26070971.414</v>
      </c>
      <c r="E22" s="488">
        <f t="shared" si="23"/>
        <v>1147159</v>
      </c>
      <c r="F22" s="488">
        <f t="shared" si="23"/>
        <v>908</v>
      </c>
      <c r="G22" s="488">
        <f t="shared" si="23"/>
        <v>981511</v>
      </c>
      <c r="H22" s="488">
        <f t="shared" si="23"/>
        <v>119657</v>
      </c>
      <c r="I22" s="488">
        <f t="shared" si="23"/>
        <v>8773</v>
      </c>
      <c r="J22" s="488">
        <f t="shared" si="23"/>
        <v>10</v>
      </c>
      <c r="K22" s="488">
        <f t="shared" si="23"/>
        <v>65</v>
      </c>
      <c r="L22" s="488">
        <f>SUM(L7:L21)</f>
        <v>154337</v>
      </c>
      <c r="M22" s="490">
        <f>SUM(M7:M21)</f>
        <v>224635306.17</v>
      </c>
      <c r="N22" s="489">
        <f>SUM(N7:N21)</f>
        <v>953604253.7850001</v>
      </c>
      <c r="O22" s="570">
        <f t="shared" si="23"/>
        <v>105175489.80000001</v>
      </c>
      <c r="P22" s="570">
        <f t="shared" si="23"/>
        <v>2465431313.91216</v>
      </c>
      <c r="Q22" s="570">
        <f t="shared" si="23"/>
        <v>2570606803.70892</v>
      </c>
      <c r="R22" s="489">
        <f t="shared" si="5"/>
        <v>8992.06577598223</v>
      </c>
      <c r="S22" s="489">
        <f t="shared" si="9"/>
        <v>91.19710157936161</v>
      </c>
      <c r="T22" s="485">
        <f>SUM(T7:T21)</f>
        <v>69181</v>
      </c>
    </row>
    <row r="23" spans="1:20" s="492" customFormat="1" ht="20.25" customHeight="1">
      <c r="A23" s="493"/>
      <c r="B23" s="494"/>
      <c r="C23" s="495"/>
      <c r="D23" s="496"/>
      <c r="E23" s="495"/>
      <c r="F23" s="495"/>
      <c r="G23" s="495"/>
      <c r="H23" s="495"/>
      <c r="I23" s="495"/>
      <c r="J23" s="495"/>
      <c r="K23" s="495"/>
      <c r="L23" s="495"/>
      <c r="M23" s="495"/>
      <c r="N23" s="497"/>
      <c r="O23" s="496"/>
      <c r="P23" s="644"/>
      <c r="Q23" s="644"/>
      <c r="R23" s="498"/>
      <c r="S23" s="496"/>
      <c r="T23" s="493"/>
    </row>
    <row r="24" spans="2:21" ht="18.75">
      <c r="B24" s="502" t="s">
        <v>107</v>
      </c>
      <c r="C24" s="503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504"/>
    </row>
    <row r="25" spans="1:20" ht="27.75" customHeight="1">
      <c r="A25" s="704" t="s">
        <v>1</v>
      </c>
      <c r="B25" s="699" t="s">
        <v>2</v>
      </c>
      <c r="C25" s="700" t="s">
        <v>3</v>
      </c>
      <c r="D25" s="705" t="s">
        <v>4</v>
      </c>
      <c r="E25" s="481"/>
      <c r="F25" s="699" t="s">
        <v>5</v>
      </c>
      <c r="G25" s="699"/>
      <c r="H25" s="699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98" t="s">
        <v>35</v>
      </c>
      <c r="P25" s="698"/>
      <c r="Q25" s="699" t="s">
        <v>10</v>
      </c>
      <c r="R25" s="700" t="s">
        <v>38</v>
      </c>
      <c r="S25" s="699" t="s">
        <v>11</v>
      </c>
      <c r="T25" s="702" t="s">
        <v>81</v>
      </c>
    </row>
    <row r="26" spans="1:20" ht="24">
      <c r="A26" s="704"/>
      <c r="B26" s="699"/>
      <c r="C26" s="701"/>
      <c r="D26" s="705"/>
      <c r="E26" s="481" t="s">
        <v>36</v>
      </c>
      <c r="F26" s="481" t="s">
        <v>12</v>
      </c>
      <c r="G26" s="481" t="s">
        <v>13</v>
      </c>
      <c r="H26" s="481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81" t="s">
        <v>17</v>
      </c>
      <c r="P26" s="481" t="s">
        <v>18</v>
      </c>
      <c r="Q26" s="699"/>
      <c r="R26" s="701"/>
      <c r="S26" s="699"/>
      <c r="T26" s="703"/>
    </row>
    <row r="27" spans="1:20" s="508" customFormat="1" ht="14.25">
      <c r="A27" s="505">
        <v>1</v>
      </c>
      <c r="B27" s="505">
        <v>2</v>
      </c>
      <c r="C27" s="505">
        <v>3</v>
      </c>
      <c r="D27" s="506">
        <v>4</v>
      </c>
      <c r="E27" s="506">
        <v>5</v>
      </c>
      <c r="F27" s="506">
        <v>6</v>
      </c>
      <c r="G27" s="506">
        <v>7</v>
      </c>
      <c r="H27" s="506">
        <v>8</v>
      </c>
      <c r="I27" s="506">
        <v>9</v>
      </c>
      <c r="J27" s="506">
        <v>10</v>
      </c>
      <c r="K27" s="506">
        <v>11</v>
      </c>
      <c r="L27" s="506">
        <v>12</v>
      </c>
      <c r="M27" s="506">
        <v>13</v>
      </c>
      <c r="N27" s="507"/>
      <c r="O27" s="505">
        <v>14</v>
      </c>
      <c r="P27" s="505">
        <v>15</v>
      </c>
      <c r="Q27" s="505">
        <v>16</v>
      </c>
      <c r="R27" s="505">
        <v>17</v>
      </c>
      <c r="S27" s="505">
        <v>18</v>
      </c>
      <c r="T27" s="304">
        <v>19</v>
      </c>
    </row>
    <row r="28" spans="1:21" s="492" customFormat="1" ht="15">
      <c r="A28" s="509">
        <v>1</v>
      </c>
      <c r="B28" s="510" t="s">
        <v>19</v>
      </c>
      <c r="C28" s="639">
        <v>49759</v>
      </c>
      <c r="D28" s="640">
        <v>2521874.4000000004</v>
      </c>
      <c r="E28" s="639">
        <v>107734</v>
      </c>
      <c r="F28" s="639">
        <v>245</v>
      </c>
      <c r="G28" s="639">
        <v>91380</v>
      </c>
      <c r="H28" s="639">
        <v>16354</v>
      </c>
      <c r="I28" s="639">
        <v>0</v>
      </c>
      <c r="J28" s="639">
        <v>0</v>
      </c>
      <c r="K28" s="639">
        <v>0</v>
      </c>
      <c r="L28" s="639"/>
      <c r="M28" s="641">
        <v>8064145.879000001</v>
      </c>
      <c r="N28" s="641">
        <v>34225051.18</v>
      </c>
      <c r="O28" s="532">
        <f aca="true" t="shared" si="24" ref="O28:O38">(F28*10.15+G28*15.19+H28*25.98+I28*11.17+J28*5.08+K28*1.98)*6</f>
        <v>10892555.219999999</v>
      </c>
      <c r="P28" s="532">
        <f aca="true" t="shared" si="25" ref="P28:P39">(D28*15.58)*6+O28</f>
        <v>246637374.132</v>
      </c>
      <c r="Q28" s="533">
        <f aca="true" t="shared" si="26" ref="Q28:Q42">O28+P28</f>
        <v>257529929.352</v>
      </c>
      <c r="R28" s="550">
        <f aca="true" t="shared" si="27" ref="R28:R42">Q28/C28</f>
        <v>5175.544712554512</v>
      </c>
      <c r="S28" s="548">
        <f aca="true" t="shared" si="28" ref="S28:S41">D28/C28</f>
        <v>50.681774151409805</v>
      </c>
      <c r="T28" s="523">
        <v>45113</v>
      </c>
      <c r="U28" s="499"/>
    </row>
    <row r="29" spans="1:21" s="492" customFormat="1" ht="15">
      <c r="A29" s="524">
        <v>2</v>
      </c>
      <c r="B29" s="523" t="s">
        <v>20</v>
      </c>
      <c r="C29" s="525">
        <v>5087</v>
      </c>
      <c r="D29" s="526">
        <v>239175.815</v>
      </c>
      <c r="E29" s="525">
        <v>13374</v>
      </c>
      <c r="F29" s="527">
        <v>1</v>
      </c>
      <c r="G29" s="527">
        <v>10606</v>
      </c>
      <c r="H29" s="528">
        <v>395</v>
      </c>
      <c r="I29" s="528"/>
      <c r="J29" s="528"/>
      <c r="K29" s="528"/>
      <c r="L29" s="529"/>
      <c r="M29" s="530">
        <v>1406993.99</v>
      </c>
      <c r="N29" s="531">
        <v>5982024.571</v>
      </c>
      <c r="O29" s="532">
        <f t="shared" si="24"/>
        <v>1028264.3399999999</v>
      </c>
      <c r="P29" s="532">
        <v>14082162.09</v>
      </c>
      <c r="Q29" s="533">
        <f t="shared" si="26"/>
        <v>15110426.43</v>
      </c>
      <c r="R29" s="550">
        <f t="shared" si="27"/>
        <v>2970.400320424612</v>
      </c>
      <c r="S29" s="548">
        <f t="shared" si="28"/>
        <v>47.01706605071752</v>
      </c>
      <c r="T29" s="523">
        <v>3185</v>
      </c>
      <c r="U29" s="499"/>
    </row>
    <row r="30" spans="1:21" s="492" customFormat="1" ht="15">
      <c r="A30" s="524">
        <v>3</v>
      </c>
      <c r="B30" s="523" t="s">
        <v>21</v>
      </c>
      <c r="C30" s="536">
        <v>5049</v>
      </c>
      <c r="D30" s="537">
        <v>410869.23</v>
      </c>
      <c r="E30" s="525">
        <v>25650</v>
      </c>
      <c r="F30" s="527">
        <v>0</v>
      </c>
      <c r="G30" s="528">
        <v>20073</v>
      </c>
      <c r="H30" s="528">
        <v>899</v>
      </c>
      <c r="I30" s="528">
        <v>238</v>
      </c>
      <c r="J30" s="528">
        <v>1</v>
      </c>
      <c r="K30" s="528"/>
      <c r="L30" s="529"/>
      <c r="M30" s="530">
        <v>4364199.791</v>
      </c>
      <c r="N30" s="531">
        <v>18518788.09</v>
      </c>
      <c r="O30" s="532">
        <f t="shared" si="24"/>
        <v>1985570.5800000003</v>
      </c>
      <c r="P30" s="532">
        <f t="shared" si="25"/>
        <v>40393626.200399995</v>
      </c>
      <c r="Q30" s="533">
        <f t="shared" si="26"/>
        <v>42379196.78039999</v>
      </c>
      <c r="R30" s="534">
        <f t="shared" si="27"/>
        <v>8393.582250029707</v>
      </c>
      <c r="S30" s="535">
        <f t="shared" si="28"/>
        <v>81.37635769459298</v>
      </c>
      <c r="T30" s="523">
        <v>247</v>
      </c>
      <c r="U30" s="499"/>
    </row>
    <row r="31" spans="1:21" s="492" customFormat="1" ht="15">
      <c r="A31" s="524">
        <v>4</v>
      </c>
      <c r="B31" s="523" t="s">
        <v>22</v>
      </c>
      <c r="C31" s="525">
        <v>9264</v>
      </c>
      <c r="D31" s="526">
        <v>646941.49</v>
      </c>
      <c r="E31" s="525">
        <v>40895</v>
      </c>
      <c r="F31" s="527">
        <v>0</v>
      </c>
      <c r="G31" s="527">
        <v>35842</v>
      </c>
      <c r="H31" s="528">
        <v>1944</v>
      </c>
      <c r="I31" s="528">
        <v>550</v>
      </c>
      <c r="J31" s="528"/>
      <c r="K31" s="539"/>
      <c r="L31" s="529"/>
      <c r="M31" s="530">
        <v>8575924.51</v>
      </c>
      <c r="N31" s="531">
        <v>36409984.47</v>
      </c>
      <c r="O31" s="532">
        <f>(F31*10.15+G31*15.19+H31*25.98+I31*11.17+J31*5.08+K31*1.98)*6</f>
        <v>3606531.5999999996</v>
      </c>
      <c r="P31" s="532">
        <v>64082622.09</v>
      </c>
      <c r="Q31" s="533">
        <v>67689153.69</v>
      </c>
      <c r="R31" s="550">
        <f t="shared" si="27"/>
        <v>7306.687574481865</v>
      </c>
      <c r="S31" s="548">
        <f t="shared" si="28"/>
        <v>69.83392594991365</v>
      </c>
      <c r="T31" s="523">
        <v>1027</v>
      </c>
      <c r="U31" s="499"/>
    </row>
    <row r="32" spans="1:21" s="492" customFormat="1" ht="15">
      <c r="A32" s="524">
        <v>5</v>
      </c>
      <c r="B32" s="523" t="s">
        <v>23</v>
      </c>
      <c r="C32" s="525">
        <v>14943</v>
      </c>
      <c r="D32" s="526">
        <v>980477.46</v>
      </c>
      <c r="E32" s="525">
        <v>60959</v>
      </c>
      <c r="F32" s="527">
        <v>0</v>
      </c>
      <c r="G32" s="527">
        <v>55497</v>
      </c>
      <c r="H32" s="528">
        <v>616</v>
      </c>
      <c r="I32" s="524"/>
      <c r="J32" s="524"/>
      <c r="K32" s="524"/>
      <c r="L32" s="529"/>
      <c r="M32" s="540">
        <v>14357191.8</v>
      </c>
      <c r="N32" s="541">
        <v>60607410.03</v>
      </c>
      <c r="O32" s="532">
        <f t="shared" si="24"/>
        <v>5154018.66</v>
      </c>
      <c r="P32" s="532">
        <f t="shared" si="25"/>
        <v>96809051.62079999</v>
      </c>
      <c r="Q32" s="533">
        <f t="shared" si="26"/>
        <v>101963070.28079998</v>
      </c>
      <c r="R32" s="550">
        <f t="shared" si="27"/>
        <v>6823.467194057417</v>
      </c>
      <c r="S32" s="548">
        <f t="shared" si="28"/>
        <v>65.61449909656695</v>
      </c>
      <c r="T32" s="523">
        <v>1767</v>
      </c>
      <c r="U32" s="499"/>
    </row>
    <row r="33" spans="1:21" s="492" customFormat="1" ht="15">
      <c r="A33" s="524">
        <v>6</v>
      </c>
      <c r="B33" s="523" t="s">
        <v>24</v>
      </c>
      <c r="C33" s="525">
        <v>9033</v>
      </c>
      <c r="D33" s="526">
        <v>663792.93</v>
      </c>
      <c r="E33" s="525">
        <v>44958</v>
      </c>
      <c r="F33" s="539">
        <v>4</v>
      </c>
      <c r="G33" s="527">
        <v>39157</v>
      </c>
      <c r="H33" s="528"/>
      <c r="I33" s="528"/>
      <c r="J33" s="528"/>
      <c r="K33" s="528"/>
      <c r="L33" s="529"/>
      <c r="M33" s="543">
        <v>8658144.09</v>
      </c>
      <c r="N33" s="544">
        <v>36760796.54</v>
      </c>
      <c r="O33" s="532">
        <v>297098.72</v>
      </c>
      <c r="P33" s="532">
        <v>55734005</v>
      </c>
      <c r="Q33" s="533">
        <v>58704986.72</v>
      </c>
      <c r="R33" s="550">
        <f t="shared" si="27"/>
        <v>6498.946830510351</v>
      </c>
      <c r="S33" s="548">
        <f t="shared" si="28"/>
        <v>73.48532381268681</v>
      </c>
      <c r="T33" s="523">
        <v>0</v>
      </c>
      <c r="U33" s="499"/>
    </row>
    <row r="34" spans="1:21" s="492" customFormat="1" ht="15">
      <c r="A34" s="524">
        <v>7</v>
      </c>
      <c r="B34" s="523" t="s">
        <v>25</v>
      </c>
      <c r="C34" s="525">
        <v>3654</v>
      </c>
      <c r="D34" s="546">
        <v>267975.5</v>
      </c>
      <c r="E34" s="527">
        <v>15512</v>
      </c>
      <c r="F34" s="528">
        <v>2</v>
      </c>
      <c r="G34" s="528">
        <v>9843</v>
      </c>
      <c r="H34" s="528">
        <v>2656</v>
      </c>
      <c r="I34" s="528">
        <v>229</v>
      </c>
      <c r="J34" s="528"/>
      <c r="K34" s="528"/>
      <c r="L34" s="547"/>
      <c r="M34" s="530">
        <v>2733436.29</v>
      </c>
      <c r="N34" s="531">
        <v>11610141.19</v>
      </c>
      <c r="O34" s="532">
        <f t="shared" si="24"/>
        <v>1326577.6799999997</v>
      </c>
      <c r="P34" s="532">
        <f t="shared" si="25"/>
        <v>26376927.42</v>
      </c>
      <c r="Q34" s="533">
        <f t="shared" si="26"/>
        <v>27703505.1</v>
      </c>
      <c r="R34" s="550">
        <f t="shared" si="27"/>
        <v>7581.692692939245</v>
      </c>
      <c r="S34" s="548">
        <f t="shared" si="28"/>
        <v>73.33757525998905</v>
      </c>
      <c r="T34" s="523">
        <v>871</v>
      </c>
      <c r="U34" s="499"/>
    </row>
    <row r="35" spans="1:21" s="492" customFormat="1" ht="15">
      <c r="A35" s="524">
        <v>8</v>
      </c>
      <c r="B35" s="523" t="s">
        <v>26</v>
      </c>
      <c r="C35" s="525">
        <v>3098</v>
      </c>
      <c r="D35" s="526">
        <v>146852.7</v>
      </c>
      <c r="E35" s="525">
        <v>10200</v>
      </c>
      <c r="F35" s="527"/>
      <c r="G35" s="527">
        <v>7482</v>
      </c>
      <c r="H35" s="528">
        <v>1345</v>
      </c>
      <c r="I35" s="528">
        <v>187</v>
      </c>
      <c r="J35" s="528"/>
      <c r="K35" s="528">
        <v>0</v>
      </c>
      <c r="L35" s="529"/>
      <c r="M35" s="530">
        <v>1273090.3950000003</v>
      </c>
      <c r="N35" s="531">
        <v>5408024.9799999995</v>
      </c>
      <c r="O35" s="532">
        <f t="shared" si="24"/>
        <v>904100.8200000001</v>
      </c>
      <c r="P35" s="532">
        <f t="shared" si="25"/>
        <v>14631891.216000002</v>
      </c>
      <c r="Q35" s="533">
        <f t="shared" si="26"/>
        <v>15535992.036000002</v>
      </c>
      <c r="R35" s="550">
        <f t="shared" si="27"/>
        <v>5014.845718528083</v>
      </c>
      <c r="S35" s="548">
        <f t="shared" si="28"/>
        <v>47.402420916720466</v>
      </c>
      <c r="T35" s="523">
        <v>585</v>
      </c>
      <c r="U35" s="499"/>
    </row>
    <row r="36" spans="1:21" s="492" customFormat="1" ht="15">
      <c r="A36" s="524">
        <v>9</v>
      </c>
      <c r="B36" s="523" t="s">
        <v>27</v>
      </c>
      <c r="C36" s="525">
        <v>3480</v>
      </c>
      <c r="D36" s="526">
        <v>208849</v>
      </c>
      <c r="E36" s="525">
        <v>15961</v>
      </c>
      <c r="F36" s="527"/>
      <c r="G36" s="527">
        <v>12048</v>
      </c>
      <c r="H36" s="536">
        <v>0</v>
      </c>
      <c r="I36" s="536">
        <v>647</v>
      </c>
      <c r="J36" s="536"/>
      <c r="K36" s="536"/>
      <c r="L36" s="529"/>
      <c r="M36" s="530">
        <v>2431582.5059999996</v>
      </c>
      <c r="N36" s="531">
        <v>10321013.503999999</v>
      </c>
      <c r="O36" s="532">
        <f t="shared" si="24"/>
        <v>1141416.66</v>
      </c>
      <c r="P36" s="532">
        <f t="shared" si="25"/>
        <v>20664621.18</v>
      </c>
      <c r="Q36" s="533">
        <f t="shared" si="26"/>
        <v>21806037.84</v>
      </c>
      <c r="R36" s="550">
        <f t="shared" si="27"/>
        <v>6266.102827586207</v>
      </c>
      <c r="S36" s="548">
        <f t="shared" si="28"/>
        <v>60.01408045977011</v>
      </c>
      <c r="T36" s="523"/>
      <c r="U36" s="499"/>
    </row>
    <row r="37" spans="1:21" s="492" customFormat="1" ht="15">
      <c r="A37" s="524">
        <v>10</v>
      </c>
      <c r="B37" s="523" t="s">
        <v>28</v>
      </c>
      <c r="C37" s="525">
        <v>1261</v>
      </c>
      <c r="D37" s="526">
        <v>95606.1</v>
      </c>
      <c r="E37" s="525">
        <v>5649</v>
      </c>
      <c r="F37" s="527"/>
      <c r="G37" s="527">
        <v>3190</v>
      </c>
      <c r="H37" s="528">
        <v>599</v>
      </c>
      <c r="I37" s="528">
        <v>75</v>
      </c>
      <c r="J37" s="528"/>
      <c r="K37" s="528"/>
      <c r="L37" s="529"/>
      <c r="M37" s="530">
        <v>735057.806</v>
      </c>
      <c r="N37" s="531">
        <v>3120758.98</v>
      </c>
      <c r="O37" s="532">
        <f t="shared" si="24"/>
        <v>389135.22</v>
      </c>
      <c r="P37" s="532">
        <f t="shared" si="25"/>
        <v>9326393.448</v>
      </c>
      <c r="Q37" s="533">
        <f t="shared" si="26"/>
        <v>9715528.668000001</v>
      </c>
      <c r="R37" s="550">
        <f>Q37/C37</f>
        <v>7704.622258524982</v>
      </c>
      <c r="S37" s="548">
        <f t="shared" si="28"/>
        <v>75.8176843774782</v>
      </c>
      <c r="T37" s="523">
        <v>66</v>
      </c>
      <c r="U37" s="499"/>
    </row>
    <row r="38" spans="1:21" s="492" customFormat="1" ht="15">
      <c r="A38" s="524">
        <v>11</v>
      </c>
      <c r="B38" s="523" t="s">
        <v>29</v>
      </c>
      <c r="C38" s="525">
        <v>11930</v>
      </c>
      <c r="D38" s="537">
        <v>905742.46</v>
      </c>
      <c r="E38" s="525">
        <v>50633</v>
      </c>
      <c r="F38" s="527">
        <v>0</v>
      </c>
      <c r="G38" s="527">
        <v>49053</v>
      </c>
      <c r="H38" s="528">
        <v>67</v>
      </c>
      <c r="I38" s="528"/>
      <c r="J38" s="528"/>
      <c r="K38" s="528"/>
      <c r="L38" s="529"/>
      <c r="M38" s="530">
        <v>15120397.865</v>
      </c>
      <c r="N38" s="531">
        <v>63916958.66</v>
      </c>
      <c r="O38" s="532">
        <f t="shared" si="24"/>
        <v>4481134.38</v>
      </c>
      <c r="P38" s="532">
        <f t="shared" si="25"/>
        <v>89149939.54079999</v>
      </c>
      <c r="Q38" s="533">
        <f t="shared" si="26"/>
        <v>93631073.92079999</v>
      </c>
      <c r="R38" s="554">
        <f t="shared" si="27"/>
        <v>7848.371661424978</v>
      </c>
      <c r="S38" s="548">
        <f t="shared" si="28"/>
        <v>75.92141324392288</v>
      </c>
      <c r="T38" s="523">
        <v>651</v>
      </c>
      <c r="U38" s="499"/>
    </row>
    <row r="39" spans="1:21" s="492" customFormat="1" ht="15">
      <c r="A39" s="524">
        <v>12</v>
      </c>
      <c r="B39" s="523" t="s">
        <v>30</v>
      </c>
      <c r="C39" s="536">
        <v>3941</v>
      </c>
      <c r="D39" s="537">
        <v>268482.94</v>
      </c>
      <c r="E39" s="525">
        <v>18029</v>
      </c>
      <c r="F39" s="527"/>
      <c r="G39" s="528">
        <v>14696</v>
      </c>
      <c r="H39" s="528">
        <v>262</v>
      </c>
      <c r="I39" s="528"/>
      <c r="J39" s="528"/>
      <c r="K39" s="528"/>
      <c r="L39" s="529"/>
      <c r="M39" s="530">
        <v>2832886.427</v>
      </c>
      <c r="N39" s="531">
        <v>12038644.51</v>
      </c>
      <c r="O39" s="532">
        <f>(F39*10.15+G39*15.19+H39*25.98+I39*11.17+J39*5.08+K39*1.98)*6</f>
        <v>1380234</v>
      </c>
      <c r="P39" s="532">
        <f t="shared" si="25"/>
        <v>26478019.231200002</v>
      </c>
      <c r="Q39" s="533">
        <f t="shared" si="26"/>
        <v>27858253.231200002</v>
      </c>
      <c r="R39" s="550">
        <f t="shared" si="27"/>
        <v>7068.828528596803</v>
      </c>
      <c r="S39" s="548">
        <f t="shared" si="28"/>
        <v>68.12558741436183</v>
      </c>
      <c r="T39" s="523">
        <v>372</v>
      </c>
      <c r="U39" s="499"/>
    </row>
    <row r="40" spans="1:21" s="492" customFormat="1" ht="15">
      <c r="A40" s="524">
        <v>13</v>
      </c>
      <c r="B40" s="523" t="s">
        <v>31</v>
      </c>
      <c r="C40" s="536">
        <v>10517</v>
      </c>
      <c r="D40" s="551">
        <v>864410.7699999999</v>
      </c>
      <c r="E40" s="525">
        <v>51230</v>
      </c>
      <c r="F40" s="527">
        <v>222</v>
      </c>
      <c r="G40" s="528">
        <v>45826</v>
      </c>
      <c r="H40" s="528">
        <v>742</v>
      </c>
      <c r="I40" s="528">
        <v>0</v>
      </c>
      <c r="J40" s="528"/>
      <c r="K40" s="528"/>
      <c r="L40" s="529"/>
      <c r="M40" s="552">
        <v>11900504.25</v>
      </c>
      <c r="N40" s="553">
        <v>50374441.48</v>
      </c>
      <c r="O40" s="532">
        <f>(F40*10.15+G40*15.19+H40*25.98+I40*11.17+J40*5.08+K40*1.98)*6</f>
        <v>4305764.4</v>
      </c>
      <c r="P40" s="532">
        <f>(D40*15.58)*6+O40</f>
        <v>85110883.1796</v>
      </c>
      <c r="Q40" s="533">
        <f>O40+P40</f>
        <v>89416647.5796</v>
      </c>
      <c r="R40" s="550">
        <f t="shared" si="27"/>
        <v>8502.105883769136</v>
      </c>
      <c r="S40" s="605">
        <f t="shared" si="28"/>
        <v>82.1917628601312</v>
      </c>
      <c r="T40" s="523">
        <v>184</v>
      </c>
      <c r="U40" s="499"/>
    </row>
    <row r="41" spans="1:21" s="492" customFormat="1" ht="15">
      <c r="A41" s="524">
        <v>14</v>
      </c>
      <c r="B41" s="523" t="s">
        <v>32</v>
      </c>
      <c r="C41" s="536">
        <v>196</v>
      </c>
      <c r="D41" s="537">
        <v>17780.2</v>
      </c>
      <c r="E41" s="525">
        <v>701</v>
      </c>
      <c r="F41" s="527"/>
      <c r="G41" s="528">
        <v>620</v>
      </c>
      <c r="H41" s="528">
        <v>6</v>
      </c>
      <c r="I41" s="528"/>
      <c r="J41" s="528"/>
      <c r="K41" s="528"/>
      <c r="L41" s="529"/>
      <c r="M41" s="530">
        <v>173237.00999999995</v>
      </c>
      <c r="N41" s="553">
        <v>734715.6100000001</v>
      </c>
      <c r="O41" s="532">
        <f>(F41*10.15+G41*15.19+H41*25.98+I41*11.17+J41*5.08+K41*1.98)*6</f>
        <v>57442.07999999999</v>
      </c>
      <c r="P41" s="538">
        <f>(D41*15.58)*6+O41</f>
        <v>1719535.176</v>
      </c>
      <c r="Q41" s="533">
        <f t="shared" si="26"/>
        <v>1776977.256</v>
      </c>
      <c r="R41" s="550">
        <f t="shared" si="27"/>
        <v>9066.210489795918</v>
      </c>
      <c r="S41" s="548">
        <f t="shared" si="28"/>
        <v>90.71530612244898</v>
      </c>
      <c r="T41" s="523">
        <v>11</v>
      </c>
      <c r="U41" s="499"/>
    </row>
    <row r="42" spans="1:21" ht="15">
      <c r="A42" s="578">
        <v>15</v>
      </c>
      <c r="B42" s="579" t="s">
        <v>33</v>
      </c>
      <c r="C42" s="583">
        <v>326</v>
      </c>
      <c r="D42" s="622">
        <v>21694.82</v>
      </c>
      <c r="E42" s="580">
        <v>1355</v>
      </c>
      <c r="F42" s="582">
        <v>0</v>
      </c>
      <c r="G42" s="583">
        <v>1004</v>
      </c>
      <c r="H42" s="583">
        <v>35</v>
      </c>
      <c r="I42" s="583">
        <v>14</v>
      </c>
      <c r="J42" s="583"/>
      <c r="K42" s="583">
        <v>2</v>
      </c>
      <c r="L42" s="606"/>
      <c r="M42" s="607">
        <v>123732.46000000002</v>
      </c>
      <c r="N42" s="608">
        <v>532912.8999999999</v>
      </c>
      <c r="O42" s="532">
        <f>(F42*10.15+G42*15.19+H42*25.98+I42*11.17+J42*5.08+K42*1.98)*6</f>
        <v>97922.4</v>
      </c>
      <c r="P42" s="609">
        <f>(D42*15.58)*6+O42</f>
        <v>2125954.1736</v>
      </c>
      <c r="Q42" s="533">
        <f t="shared" si="26"/>
        <v>2223876.5736</v>
      </c>
      <c r="R42" s="550">
        <f t="shared" si="27"/>
        <v>6821.7072809815945</v>
      </c>
      <c r="S42" s="605">
        <f>D42/C42</f>
        <v>66.54852760736196</v>
      </c>
      <c r="T42" s="579">
        <v>4</v>
      </c>
      <c r="U42" s="558"/>
    </row>
    <row r="43" spans="1:21" s="492" customFormat="1" ht="15">
      <c r="A43" s="485"/>
      <c r="B43" s="487" t="s">
        <v>34</v>
      </c>
      <c r="C43" s="488">
        <f>SUM(C28:C42)</f>
        <v>131538</v>
      </c>
      <c r="D43" s="489">
        <f aca="true" t="shared" si="29" ref="D43:L43">SUM(D28:D42)</f>
        <v>8260525.815</v>
      </c>
      <c r="E43" s="488">
        <f t="shared" si="29"/>
        <v>462840</v>
      </c>
      <c r="F43" s="488">
        <f t="shared" si="29"/>
        <v>474</v>
      </c>
      <c r="G43" s="488">
        <f t="shared" si="29"/>
        <v>396317</v>
      </c>
      <c r="H43" s="488">
        <f t="shared" si="29"/>
        <v>25920</v>
      </c>
      <c r="I43" s="488">
        <f t="shared" si="29"/>
        <v>1940</v>
      </c>
      <c r="J43" s="488">
        <f t="shared" si="29"/>
        <v>1</v>
      </c>
      <c r="K43" s="488">
        <f t="shared" si="29"/>
        <v>2</v>
      </c>
      <c r="L43" s="488">
        <f t="shared" si="29"/>
        <v>0</v>
      </c>
      <c r="M43" s="490">
        <f>SUM(M28:M42)</f>
        <v>82750525.069</v>
      </c>
      <c r="N43" s="489">
        <f>SUM(N28:N42)</f>
        <v>350561666.695</v>
      </c>
      <c r="O43" s="491">
        <f>SUM(O28:O42)</f>
        <v>37047766.75999999</v>
      </c>
      <c r="P43" s="491">
        <f>SUM(P28:P42)</f>
        <v>793323005.6983998</v>
      </c>
      <c r="Q43" s="491">
        <f>SUM(Q28:Q42)</f>
        <v>833044655.4584</v>
      </c>
      <c r="R43" s="489">
        <f>Q43/C43</f>
        <v>6333.110245392206</v>
      </c>
      <c r="S43" s="489">
        <f>D43/C43</f>
        <v>62.7995394106646</v>
      </c>
      <c r="T43" s="304">
        <f>T28+T29+T30+T31+T32+T33+T34+T35+T36+T37+T38+T39+T40+T41+T42</f>
        <v>54083</v>
      </c>
      <c r="U43" s="558"/>
    </row>
    <row r="44" spans="2:19" ht="18.75">
      <c r="B44" s="557" t="s">
        <v>44</v>
      </c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O44" s="559"/>
      <c r="P44" s="559"/>
      <c r="Q44" s="559"/>
      <c r="R44" s="559"/>
      <c r="S44" s="559"/>
    </row>
    <row r="45" spans="2:19" ht="18.75">
      <c r="B45" s="557"/>
      <c r="C45" s="558"/>
      <c r="E45" s="480"/>
      <c r="F45" s="480"/>
      <c r="G45" s="480"/>
      <c r="H45" s="480"/>
      <c r="I45" s="480"/>
      <c r="J45" s="480"/>
      <c r="K45" s="480"/>
      <c r="L45" s="480"/>
      <c r="O45" s="646"/>
      <c r="P45" s="646"/>
      <c r="Q45" s="646"/>
      <c r="R45" s="646"/>
      <c r="S45" s="559"/>
    </row>
    <row r="46" spans="1:20" ht="30" customHeight="1">
      <c r="A46" s="704" t="s">
        <v>1</v>
      </c>
      <c r="B46" s="699" t="s">
        <v>2</v>
      </c>
      <c r="C46" s="700" t="s">
        <v>3</v>
      </c>
      <c r="D46" s="705" t="s">
        <v>4</v>
      </c>
      <c r="E46" s="481"/>
      <c r="F46" s="699" t="s">
        <v>5</v>
      </c>
      <c r="G46" s="699"/>
      <c r="H46" s="699"/>
      <c r="I46" s="660" t="s">
        <v>6</v>
      </c>
      <c r="J46" s="660" t="s">
        <v>7</v>
      </c>
      <c r="K46" s="660" t="s">
        <v>8</v>
      </c>
      <c r="L46" s="649" t="s">
        <v>9</v>
      </c>
      <c r="M46" s="650"/>
      <c r="N46" s="651"/>
      <c r="O46" s="698" t="s">
        <v>35</v>
      </c>
      <c r="P46" s="698"/>
      <c r="Q46" s="699" t="s">
        <v>10</v>
      </c>
      <c r="R46" s="700" t="s">
        <v>38</v>
      </c>
      <c r="S46" s="699" t="s">
        <v>11</v>
      </c>
      <c r="T46" s="702" t="s">
        <v>81</v>
      </c>
    </row>
    <row r="47" spans="1:20" ht="24">
      <c r="A47" s="704"/>
      <c r="B47" s="699"/>
      <c r="C47" s="701"/>
      <c r="D47" s="705"/>
      <c r="E47" s="481" t="s">
        <v>36</v>
      </c>
      <c r="F47" s="481" t="s">
        <v>12</v>
      </c>
      <c r="G47" s="481" t="s">
        <v>13</v>
      </c>
      <c r="H47" s="481" t="s">
        <v>14</v>
      </c>
      <c r="I47" s="660"/>
      <c r="J47" s="660"/>
      <c r="K47" s="660"/>
      <c r="L47" s="73" t="s">
        <v>15</v>
      </c>
      <c r="M47" s="74" t="s">
        <v>16</v>
      </c>
      <c r="N47" s="74" t="s">
        <v>37</v>
      </c>
      <c r="O47" s="481" t="s">
        <v>17</v>
      </c>
      <c r="P47" s="481" t="s">
        <v>18</v>
      </c>
      <c r="Q47" s="699"/>
      <c r="R47" s="701"/>
      <c r="S47" s="699"/>
      <c r="T47" s="703"/>
    </row>
    <row r="48" spans="1:20" s="508" customFormat="1" ht="14.25">
      <c r="A48" s="505">
        <v>1</v>
      </c>
      <c r="B48" s="505">
        <v>2</v>
      </c>
      <c r="C48" s="505">
        <v>3</v>
      </c>
      <c r="D48" s="506">
        <v>4</v>
      </c>
      <c r="E48" s="506">
        <v>5</v>
      </c>
      <c r="F48" s="506">
        <v>6</v>
      </c>
      <c r="G48" s="506">
        <v>7</v>
      </c>
      <c r="H48" s="506">
        <v>8</v>
      </c>
      <c r="I48" s="506">
        <v>9</v>
      </c>
      <c r="J48" s="506">
        <v>10</v>
      </c>
      <c r="K48" s="506">
        <v>11</v>
      </c>
      <c r="L48" s="506">
        <v>12</v>
      </c>
      <c r="M48" s="506">
        <v>13</v>
      </c>
      <c r="N48" s="507"/>
      <c r="O48" s="505">
        <v>14</v>
      </c>
      <c r="P48" s="505">
        <v>15</v>
      </c>
      <c r="Q48" s="505">
        <v>16</v>
      </c>
      <c r="R48" s="505">
        <v>17</v>
      </c>
      <c r="S48" s="505">
        <v>18</v>
      </c>
      <c r="T48" s="304">
        <v>19</v>
      </c>
    </row>
    <row r="49" spans="1:21" s="560" customFormat="1" ht="15">
      <c r="A49" s="509">
        <v>1</v>
      </c>
      <c r="B49" s="510" t="s">
        <v>19</v>
      </c>
      <c r="C49" s="639">
        <v>28589</v>
      </c>
      <c r="D49" s="640">
        <v>3191373.51</v>
      </c>
      <c r="E49" s="639">
        <v>96123</v>
      </c>
      <c r="F49" s="639">
        <v>0</v>
      </c>
      <c r="G49" s="639">
        <v>59552</v>
      </c>
      <c r="H49" s="639">
        <v>36571</v>
      </c>
      <c r="I49" s="639"/>
      <c r="J49" s="639"/>
      <c r="K49" s="639"/>
      <c r="L49" s="639"/>
      <c r="M49" s="641">
        <v>18936383.867</v>
      </c>
      <c r="N49" s="641">
        <v>80424214.09</v>
      </c>
      <c r="O49" s="532">
        <f aca="true" t="shared" si="30" ref="O49:O62">(F49*10.15+G49*15.19+H49*25.98+I49*11.17+J49*5.08+K49*1.98)*6</f>
        <v>11128256.76</v>
      </c>
      <c r="P49" s="532">
        <f aca="true" t="shared" si="31" ref="P49:P62">(D49*15.58)*6+O49</f>
        <v>309457852.4748</v>
      </c>
      <c r="Q49" s="533">
        <f aca="true" t="shared" si="32" ref="Q49:Q63">O49+P49</f>
        <v>320586109.2348</v>
      </c>
      <c r="R49" s="534">
        <f aca="true" t="shared" si="33" ref="R49:R62">Q49/C49</f>
        <v>11213.617448487179</v>
      </c>
      <c r="S49" s="548">
        <f>D49/C49</f>
        <v>111.62942075623491</v>
      </c>
      <c r="T49" s="510">
        <v>8860</v>
      </c>
      <c r="U49" s="630"/>
    </row>
    <row r="50" spans="1:21" s="492" customFormat="1" ht="15">
      <c r="A50" s="524">
        <v>2</v>
      </c>
      <c r="B50" s="523" t="s">
        <v>20</v>
      </c>
      <c r="C50" s="525">
        <v>5543</v>
      </c>
      <c r="D50" s="526">
        <v>538818.024</v>
      </c>
      <c r="E50" s="480">
        <v>21260</v>
      </c>
      <c r="F50" s="527"/>
      <c r="G50" s="527">
        <v>20189</v>
      </c>
      <c r="H50" s="528">
        <v>948</v>
      </c>
      <c r="I50" s="528"/>
      <c r="J50" s="528"/>
      <c r="K50" s="528"/>
      <c r="L50" s="529"/>
      <c r="M50" s="530">
        <v>4243137.84</v>
      </c>
      <c r="N50" s="531">
        <v>18123760.07</v>
      </c>
      <c r="O50" s="532">
        <f t="shared" si="30"/>
        <v>1987799.6999999997</v>
      </c>
      <c r="P50" s="532">
        <f t="shared" si="31"/>
        <v>52356508.58352001</v>
      </c>
      <c r="Q50" s="533">
        <f t="shared" si="32"/>
        <v>54344308.28352001</v>
      </c>
      <c r="R50" s="534">
        <f t="shared" si="33"/>
        <v>9804.132831232188</v>
      </c>
      <c r="S50" s="535">
        <f aca="true" t="shared" si="34" ref="S50:S62">D50/C50</f>
        <v>97.206931986289</v>
      </c>
      <c r="T50" s="523">
        <v>773</v>
      </c>
      <c r="U50" s="630"/>
    </row>
    <row r="51" spans="1:21" s="492" customFormat="1" ht="15">
      <c r="A51" s="524">
        <v>3</v>
      </c>
      <c r="B51" s="523" t="s">
        <v>21</v>
      </c>
      <c r="C51" s="536">
        <v>9485</v>
      </c>
      <c r="D51" s="537">
        <v>1127299.75</v>
      </c>
      <c r="E51" s="525">
        <v>45752</v>
      </c>
      <c r="F51" s="527"/>
      <c r="G51" s="528">
        <v>40271</v>
      </c>
      <c r="H51" s="528">
        <v>5090</v>
      </c>
      <c r="I51" s="528">
        <v>654</v>
      </c>
      <c r="J51" s="528"/>
      <c r="K51" s="528">
        <v>15</v>
      </c>
      <c r="L51" s="529"/>
      <c r="M51" s="530">
        <v>8308687.66</v>
      </c>
      <c r="N51" s="531">
        <v>35299049.51</v>
      </c>
      <c r="O51" s="532">
        <f t="shared" si="30"/>
        <v>4507737.42</v>
      </c>
      <c r="P51" s="532">
        <f t="shared" si="31"/>
        <v>109887718.05</v>
      </c>
      <c r="Q51" s="533">
        <f t="shared" si="32"/>
        <v>114395455.47</v>
      </c>
      <c r="R51" s="534">
        <f t="shared" si="33"/>
        <v>12060.670054823406</v>
      </c>
      <c r="S51" s="535">
        <f t="shared" si="34"/>
        <v>118.85079072219294</v>
      </c>
      <c r="T51" s="523">
        <v>101</v>
      </c>
      <c r="U51" s="630"/>
    </row>
    <row r="52" spans="1:21" s="492" customFormat="1" ht="15">
      <c r="A52" s="524">
        <v>4</v>
      </c>
      <c r="B52" s="523" t="s">
        <v>22</v>
      </c>
      <c r="C52" s="525">
        <v>16385</v>
      </c>
      <c r="D52" s="526">
        <v>1931058.123</v>
      </c>
      <c r="E52" s="525">
        <v>78316</v>
      </c>
      <c r="F52" s="527"/>
      <c r="G52" s="527">
        <v>67705</v>
      </c>
      <c r="H52" s="528">
        <v>10077</v>
      </c>
      <c r="I52" s="528">
        <v>1195</v>
      </c>
      <c r="J52" s="528"/>
      <c r="K52" s="539"/>
      <c r="L52" s="529"/>
      <c r="M52" s="530">
        <v>15293280.15</v>
      </c>
      <c r="N52" s="531">
        <v>64910684.95</v>
      </c>
      <c r="O52" s="532">
        <f t="shared" si="30"/>
        <v>7821525.359999999</v>
      </c>
      <c r="P52" s="532">
        <f>(D52*15.58)*6+O52</f>
        <v>188336838.69804</v>
      </c>
      <c r="Q52" s="533">
        <f t="shared" si="32"/>
        <v>196158364.05804002</v>
      </c>
      <c r="R52" s="534">
        <f t="shared" si="33"/>
        <v>11971.825697774795</v>
      </c>
      <c r="S52" s="548">
        <f t="shared" si="34"/>
        <v>117.85524095209033</v>
      </c>
      <c r="T52" s="523">
        <v>860</v>
      </c>
      <c r="U52" s="630"/>
    </row>
    <row r="53" spans="1:21" s="492" customFormat="1" ht="15">
      <c r="A53" s="524">
        <v>5</v>
      </c>
      <c r="B53" s="523" t="s">
        <v>23</v>
      </c>
      <c r="C53" s="525">
        <v>18745</v>
      </c>
      <c r="D53" s="526">
        <v>2048942.53</v>
      </c>
      <c r="E53" s="525">
        <v>85405</v>
      </c>
      <c r="F53" s="527">
        <v>6</v>
      </c>
      <c r="G53" s="527">
        <v>83412</v>
      </c>
      <c r="H53" s="528">
        <v>1679</v>
      </c>
      <c r="I53" s="524"/>
      <c r="J53" s="524"/>
      <c r="K53" s="524"/>
      <c r="L53" s="529"/>
      <c r="M53" s="540">
        <v>23595573.35</v>
      </c>
      <c r="N53" s="541">
        <v>100191647.35</v>
      </c>
      <c r="O53" s="532">
        <v>4933128.3</v>
      </c>
      <c r="P53" s="532">
        <v>138208833.19</v>
      </c>
      <c r="Q53" s="533">
        <f t="shared" si="32"/>
        <v>143141961.49</v>
      </c>
      <c r="R53" s="534">
        <f t="shared" si="33"/>
        <v>7636.274285942919</v>
      </c>
      <c r="S53" s="548">
        <f t="shared" si="34"/>
        <v>109.30608322219258</v>
      </c>
      <c r="T53" s="523">
        <v>2140</v>
      </c>
      <c r="U53" s="630"/>
    </row>
    <row r="54" spans="1:21" s="492" customFormat="1" ht="15">
      <c r="A54" s="524">
        <v>6</v>
      </c>
      <c r="B54" s="523" t="s">
        <v>24</v>
      </c>
      <c r="C54" s="525">
        <v>9124</v>
      </c>
      <c r="D54" s="533">
        <v>1258177.23</v>
      </c>
      <c r="E54" s="525">
        <v>50351</v>
      </c>
      <c r="F54" s="539"/>
      <c r="G54" s="527">
        <v>50080</v>
      </c>
      <c r="H54" s="528">
        <v>30</v>
      </c>
      <c r="I54" s="528"/>
      <c r="J54" s="528"/>
      <c r="K54" s="528"/>
      <c r="L54" s="529"/>
      <c r="M54" s="543">
        <v>13339623.02</v>
      </c>
      <c r="N54" s="544">
        <v>56648325.8</v>
      </c>
      <c r="O54" s="532">
        <f>(F54*10.15+G54*15.19+H54*25.98+I54*11.17+J54*5.08+K54*1.98)*6</f>
        <v>4568967.6</v>
      </c>
      <c r="P54" s="532">
        <f>(D54*15.58)*6+O54</f>
        <v>122183375.0604</v>
      </c>
      <c r="Q54" s="533">
        <f>O54+P54</f>
        <v>126752342.66039999</v>
      </c>
      <c r="R54" s="534">
        <f t="shared" si="33"/>
        <v>13892.190120604997</v>
      </c>
      <c r="S54" s="548">
        <f t="shared" si="34"/>
        <v>137.89754822446295</v>
      </c>
      <c r="T54" s="523">
        <v>0</v>
      </c>
      <c r="U54" s="630"/>
    </row>
    <row r="55" spans="1:21" s="492" customFormat="1" ht="15">
      <c r="A55" s="524">
        <v>7</v>
      </c>
      <c r="B55" s="523" t="s">
        <v>25</v>
      </c>
      <c r="C55" s="525">
        <v>9573</v>
      </c>
      <c r="D55" s="546">
        <v>1242966.41</v>
      </c>
      <c r="E55" s="527">
        <v>44219</v>
      </c>
      <c r="F55" s="528">
        <v>3</v>
      </c>
      <c r="G55" s="528">
        <v>27962</v>
      </c>
      <c r="H55" s="528">
        <v>15776</v>
      </c>
      <c r="I55" s="528">
        <v>1281</v>
      </c>
      <c r="J55" s="528"/>
      <c r="K55" s="528"/>
      <c r="L55" s="529"/>
      <c r="M55" s="530">
        <v>7616587.56</v>
      </c>
      <c r="N55" s="531">
        <v>32358275.08</v>
      </c>
      <c r="O55" s="532">
        <f t="shared" si="30"/>
        <v>5093654.88</v>
      </c>
      <c r="P55" s="532">
        <f t="shared" si="31"/>
        <v>121286154.88679999</v>
      </c>
      <c r="Q55" s="533">
        <f t="shared" si="32"/>
        <v>126379809.76679999</v>
      </c>
      <c r="R55" s="534">
        <f t="shared" si="33"/>
        <v>13201.693279724223</v>
      </c>
      <c r="S55" s="548">
        <f t="shared" si="34"/>
        <v>129.84084508513527</v>
      </c>
      <c r="T55" s="523">
        <v>408</v>
      </c>
      <c r="U55" s="630"/>
    </row>
    <row r="56" spans="1:21" s="492" customFormat="1" ht="15">
      <c r="A56" s="524">
        <v>8</v>
      </c>
      <c r="B56" s="523" t="s">
        <v>26</v>
      </c>
      <c r="C56" s="525">
        <v>8737</v>
      </c>
      <c r="D56" s="533">
        <v>723371.287</v>
      </c>
      <c r="E56" s="525">
        <v>37407</v>
      </c>
      <c r="F56" s="527">
        <v>6</v>
      </c>
      <c r="G56" s="527">
        <v>24559</v>
      </c>
      <c r="H56" s="528">
        <v>11719</v>
      </c>
      <c r="I56" s="528">
        <v>1255</v>
      </c>
      <c r="J56" s="528"/>
      <c r="K56" s="528">
        <v>0</v>
      </c>
      <c r="L56" s="529"/>
      <c r="M56" s="530">
        <v>4905934.048999999</v>
      </c>
      <c r="N56" s="531">
        <v>20853679.21</v>
      </c>
      <c r="O56" s="532">
        <f t="shared" si="30"/>
        <v>4149540.4799999995</v>
      </c>
      <c r="P56" s="532">
        <f t="shared" si="31"/>
        <v>71770288.38876</v>
      </c>
      <c r="Q56" s="533">
        <f t="shared" si="32"/>
        <v>75919828.86876</v>
      </c>
      <c r="R56" s="534">
        <f t="shared" si="33"/>
        <v>8689.461928437679</v>
      </c>
      <c r="S56" s="548">
        <f t="shared" si="34"/>
        <v>82.79401247567816</v>
      </c>
      <c r="T56" s="523">
        <v>567</v>
      </c>
      <c r="U56" s="630"/>
    </row>
    <row r="57" spans="1:21" s="492" customFormat="1" ht="15">
      <c r="A57" s="524">
        <v>9</v>
      </c>
      <c r="B57" s="523" t="s">
        <v>27</v>
      </c>
      <c r="C57" s="525">
        <v>4782</v>
      </c>
      <c r="D57" s="526">
        <v>434881.5</v>
      </c>
      <c r="E57" s="525">
        <v>23537</v>
      </c>
      <c r="F57" s="527"/>
      <c r="G57" s="527">
        <v>23489</v>
      </c>
      <c r="H57" s="536">
        <v>4</v>
      </c>
      <c r="I57" s="536">
        <v>1764</v>
      </c>
      <c r="J57" s="536"/>
      <c r="K57" s="536"/>
      <c r="L57" s="529"/>
      <c r="M57" s="530">
        <v>4745345.887999999</v>
      </c>
      <c r="N57" s="531">
        <v>20152194.389999997</v>
      </c>
      <c r="O57" s="532">
        <v>2212989</v>
      </c>
      <c r="P57" s="532">
        <f t="shared" si="31"/>
        <v>42865711.620000005</v>
      </c>
      <c r="Q57" s="533">
        <f t="shared" si="32"/>
        <v>45078700.620000005</v>
      </c>
      <c r="R57" s="534">
        <f t="shared" si="33"/>
        <v>9426.74626097867</v>
      </c>
      <c r="S57" s="548">
        <f t="shared" si="34"/>
        <v>90.94134253450439</v>
      </c>
      <c r="T57" s="523"/>
      <c r="U57" s="630"/>
    </row>
    <row r="58" spans="1:21" s="492" customFormat="1" ht="15">
      <c r="A58" s="524">
        <v>10</v>
      </c>
      <c r="B58" s="523" t="s">
        <v>28</v>
      </c>
      <c r="C58" s="525">
        <v>3007</v>
      </c>
      <c r="D58" s="526">
        <v>351237</v>
      </c>
      <c r="E58" s="525">
        <v>13209</v>
      </c>
      <c r="F58" s="527">
        <v>5</v>
      </c>
      <c r="G58" s="527">
        <v>7744</v>
      </c>
      <c r="H58" s="528">
        <v>5264</v>
      </c>
      <c r="I58" s="528">
        <v>457</v>
      </c>
      <c r="J58" s="528">
        <v>9</v>
      </c>
      <c r="K58" s="528">
        <v>3</v>
      </c>
      <c r="L58" s="529"/>
      <c r="M58" s="530">
        <v>1971610.1979999999</v>
      </c>
      <c r="N58" s="531">
        <v>8372241.74</v>
      </c>
      <c r="O58" s="532">
        <f t="shared" si="30"/>
        <v>1557583.08</v>
      </c>
      <c r="P58" s="532">
        <f t="shared" si="31"/>
        <v>34391217.839999996</v>
      </c>
      <c r="Q58" s="533">
        <f t="shared" si="32"/>
        <v>35948800.919999994</v>
      </c>
      <c r="R58" s="534">
        <f t="shared" si="33"/>
        <v>11955.038550049881</v>
      </c>
      <c r="S58" s="548">
        <f t="shared" si="34"/>
        <v>116.80645161290323</v>
      </c>
      <c r="T58" s="523">
        <v>67</v>
      </c>
      <c r="U58" s="630"/>
    </row>
    <row r="59" spans="1:21" s="492" customFormat="1" ht="15">
      <c r="A59" s="524">
        <v>11</v>
      </c>
      <c r="B59" s="523" t="s">
        <v>29</v>
      </c>
      <c r="C59" s="525">
        <v>11362</v>
      </c>
      <c r="D59" s="537">
        <v>1571538.148</v>
      </c>
      <c r="E59" s="525">
        <v>53138</v>
      </c>
      <c r="F59" s="527">
        <v>4</v>
      </c>
      <c r="G59" s="527">
        <v>52775</v>
      </c>
      <c r="H59" s="528">
        <v>184</v>
      </c>
      <c r="I59" s="528">
        <v>2</v>
      </c>
      <c r="J59" s="528"/>
      <c r="K59" s="528"/>
      <c r="L59" s="529"/>
      <c r="M59" s="530">
        <v>13280097.762</v>
      </c>
      <c r="N59" s="531">
        <v>56759687.94</v>
      </c>
      <c r="O59" s="532">
        <f t="shared" si="30"/>
        <v>4838973.06</v>
      </c>
      <c r="P59" s="532">
        <f t="shared" si="31"/>
        <v>151746359.13504</v>
      </c>
      <c r="Q59" s="533">
        <f t="shared" si="32"/>
        <v>156585332.19504</v>
      </c>
      <c r="R59" s="534">
        <f t="shared" si="33"/>
        <v>13781.49376826615</v>
      </c>
      <c r="S59" s="548">
        <f t="shared" si="34"/>
        <v>138.315274423517</v>
      </c>
      <c r="T59" s="523">
        <v>676</v>
      </c>
      <c r="U59" s="630"/>
    </row>
    <row r="60" spans="1:21" s="492" customFormat="1" ht="15">
      <c r="A60" s="524">
        <v>12</v>
      </c>
      <c r="B60" s="523" t="s">
        <v>30</v>
      </c>
      <c r="C60" s="536">
        <v>8302</v>
      </c>
      <c r="D60" s="537">
        <v>852489.22</v>
      </c>
      <c r="E60" s="525">
        <v>34394</v>
      </c>
      <c r="F60" s="527"/>
      <c r="G60" s="528">
        <v>31685</v>
      </c>
      <c r="H60" s="528">
        <v>2559</v>
      </c>
      <c r="I60" s="528"/>
      <c r="J60" s="528"/>
      <c r="K60" s="528"/>
      <c r="L60" s="529"/>
      <c r="M60" s="530">
        <v>5962955.307</v>
      </c>
      <c r="N60" s="531">
        <v>25318927.92</v>
      </c>
      <c r="O60" s="532">
        <f t="shared" si="30"/>
        <v>3286667.82</v>
      </c>
      <c r="P60" s="532">
        <f t="shared" si="31"/>
        <v>82977360.10559998</v>
      </c>
      <c r="Q60" s="533">
        <f t="shared" si="32"/>
        <v>86264027.92559998</v>
      </c>
      <c r="R60" s="534">
        <f t="shared" si="33"/>
        <v>10390.752580775714</v>
      </c>
      <c r="S60" s="548">
        <f t="shared" si="34"/>
        <v>102.68480125271019</v>
      </c>
      <c r="T60" s="523">
        <v>354</v>
      </c>
      <c r="U60" s="630"/>
    </row>
    <row r="61" spans="1:21" s="492" customFormat="1" ht="15">
      <c r="A61" s="524">
        <v>13</v>
      </c>
      <c r="B61" s="523" t="s">
        <v>31</v>
      </c>
      <c r="C61" s="536">
        <v>13922</v>
      </c>
      <c r="D61" s="537">
        <v>1797301.69</v>
      </c>
      <c r="E61" s="525">
        <v>70225</v>
      </c>
      <c r="F61" s="527">
        <v>395</v>
      </c>
      <c r="G61" s="528">
        <v>66569</v>
      </c>
      <c r="H61" s="528">
        <v>2896</v>
      </c>
      <c r="I61" s="528">
        <v>25</v>
      </c>
      <c r="J61" s="528"/>
      <c r="K61" s="528"/>
      <c r="L61" s="529"/>
      <c r="M61" s="643">
        <v>15313580.276</v>
      </c>
      <c r="N61" s="642">
        <v>65058507.620000005</v>
      </c>
      <c r="O61" s="609">
        <f t="shared" si="30"/>
        <v>6544258.14</v>
      </c>
      <c r="P61" s="609">
        <f t="shared" si="31"/>
        <v>174556020.12119997</v>
      </c>
      <c r="Q61" s="533">
        <f>O61+P61</f>
        <v>181100278.26119995</v>
      </c>
      <c r="R61" s="588">
        <f t="shared" si="33"/>
        <v>13008.208465823873</v>
      </c>
      <c r="S61" s="605">
        <f t="shared" si="34"/>
        <v>129.0979521620457</v>
      </c>
      <c r="T61" s="523">
        <v>74</v>
      </c>
      <c r="U61" s="630"/>
    </row>
    <row r="62" spans="1:21" s="492" customFormat="1" ht="15">
      <c r="A62" s="524">
        <v>14</v>
      </c>
      <c r="B62" s="523" t="s">
        <v>32</v>
      </c>
      <c r="C62" s="536">
        <v>4675</v>
      </c>
      <c r="D62" s="537">
        <v>529941.1</v>
      </c>
      <c r="E62" s="525">
        <v>21497</v>
      </c>
      <c r="F62" s="527"/>
      <c r="G62" s="528">
        <v>20965</v>
      </c>
      <c r="H62" s="528">
        <v>237</v>
      </c>
      <c r="I62" s="528"/>
      <c r="J62" s="528"/>
      <c r="K62" s="528"/>
      <c r="L62" s="529"/>
      <c r="M62" s="530">
        <v>2976643.2099999995</v>
      </c>
      <c r="N62" s="553">
        <v>12644258.42</v>
      </c>
      <c r="O62" s="532">
        <f t="shared" si="30"/>
        <v>1947693.66</v>
      </c>
      <c r="P62" s="532">
        <f t="shared" si="31"/>
        <v>51486587.68799999</v>
      </c>
      <c r="Q62" s="533">
        <f t="shared" si="32"/>
        <v>53434281.34799999</v>
      </c>
      <c r="R62" s="534">
        <f t="shared" si="33"/>
        <v>11429.792801711228</v>
      </c>
      <c r="S62" s="548">
        <f t="shared" si="34"/>
        <v>113.35638502673797</v>
      </c>
      <c r="T62" s="523">
        <v>137</v>
      </c>
      <c r="U62" s="630"/>
    </row>
    <row r="63" spans="1:21" ht="15">
      <c r="A63" s="578">
        <v>15</v>
      </c>
      <c r="B63" s="579" t="s">
        <v>33</v>
      </c>
      <c r="C63" s="583">
        <v>2106</v>
      </c>
      <c r="D63" s="622">
        <v>211050.07700000005</v>
      </c>
      <c r="E63" s="580">
        <v>9486</v>
      </c>
      <c r="F63" s="582">
        <v>15</v>
      </c>
      <c r="G63" s="583">
        <v>8237</v>
      </c>
      <c r="H63" s="583">
        <v>703</v>
      </c>
      <c r="I63" s="583">
        <v>200</v>
      </c>
      <c r="J63" s="583"/>
      <c r="K63" s="583">
        <v>45</v>
      </c>
      <c r="L63" s="606"/>
      <c r="M63" s="607">
        <v>1395340.9640000002</v>
      </c>
      <c r="N63" s="608">
        <v>5927132.999999999</v>
      </c>
      <c r="O63" s="609">
        <v>838247.34</v>
      </c>
      <c r="P63" s="609">
        <v>19613463.88</v>
      </c>
      <c r="Q63" s="533">
        <f t="shared" si="32"/>
        <v>20451711.22</v>
      </c>
      <c r="R63" s="588">
        <f>Q63/C63</f>
        <v>9711.163922127254</v>
      </c>
      <c r="S63" s="605">
        <f>D63/C63</f>
        <v>100.21371177587847</v>
      </c>
      <c r="T63" s="579">
        <v>81</v>
      </c>
      <c r="U63" s="628"/>
    </row>
    <row r="64" spans="1:20" ht="15">
      <c r="A64" s="304"/>
      <c r="B64" s="305" t="s">
        <v>34</v>
      </c>
      <c r="C64" s="562">
        <f>SUM(C49:C63)</f>
        <v>154337</v>
      </c>
      <c r="D64" s="563">
        <f aca="true" t="shared" si="35" ref="D64:L64">SUM(D49:D63)</f>
        <v>17810445.599000003</v>
      </c>
      <c r="E64" s="562">
        <f t="shared" si="35"/>
        <v>684319</v>
      </c>
      <c r="F64" s="562">
        <f t="shared" si="35"/>
        <v>434</v>
      </c>
      <c r="G64" s="562">
        <f t="shared" si="35"/>
        <v>585194</v>
      </c>
      <c r="H64" s="562">
        <f t="shared" si="35"/>
        <v>93737</v>
      </c>
      <c r="I64" s="562">
        <f t="shared" si="35"/>
        <v>6833</v>
      </c>
      <c r="J64" s="562">
        <f t="shared" si="35"/>
        <v>9</v>
      </c>
      <c r="K64" s="562">
        <f t="shared" si="35"/>
        <v>63</v>
      </c>
      <c r="L64" s="562">
        <f t="shared" si="35"/>
        <v>0</v>
      </c>
      <c r="M64" s="564">
        <f>SUM(M49:M63)</f>
        <v>141884781.10099998</v>
      </c>
      <c r="N64" s="563">
        <f>SUM(N49:N63)</f>
        <v>603042587.09</v>
      </c>
      <c r="O64" s="565">
        <f>SUM(O49:O63)</f>
        <v>65417022.6</v>
      </c>
      <c r="P64" s="565">
        <f>SUM(P49:P63)</f>
        <v>1671124289.72216</v>
      </c>
      <c r="Q64" s="565">
        <f>SUM(Q49:Q63)</f>
        <v>1736541312.3221602</v>
      </c>
      <c r="R64" s="563">
        <f>Q64/C64</f>
        <v>11251.620235731938</v>
      </c>
      <c r="S64" s="563">
        <f>D64/C64</f>
        <v>115.39971360723614</v>
      </c>
      <c r="T64" s="566">
        <f>T49+T50+T51+T52+T53+T54+T55+T56+T57+T58+T59+T60+T61+T62+T63</f>
        <v>15098</v>
      </c>
    </row>
    <row r="66" spans="13:19" ht="15">
      <c r="M66" s="577"/>
      <c r="O66" s="568"/>
      <c r="P66" s="568"/>
      <c r="Q66" s="568"/>
      <c r="R66" s="568"/>
      <c r="S66" s="568"/>
    </row>
    <row r="68" spans="4:14" ht="15">
      <c r="D68" s="478"/>
      <c r="M68" s="478"/>
      <c r="N68" s="478"/>
    </row>
    <row r="70" spans="4:14" ht="15">
      <c r="D70" s="478"/>
      <c r="M70" s="478"/>
      <c r="N70" s="478"/>
    </row>
    <row r="73" spans="4:14" ht="15">
      <c r="D73" s="478"/>
      <c r="M73" s="478"/>
      <c r="N73" s="478"/>
    </row>
  </sheetData>
  <sheetProtection/>
  <mergeCells count="44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T4:T5"/>
    <mergeCell ref="A25:A26"/>
    <mergeCell ref="B25:B26"/>
    <mergeCell ref="C25:C26"/>
    <mergeCell ref="D25:D26"/>
    <mergeCell ref="F25:H25"/>
    <mergeCell ref="I25:I26"/>
    <mergeCell ref="J25:J26"/>
    <mergeCell ref="K25:K26"/>
    <mergeCell ref="L25:N25"/>
    <mergeCell ref="O25:P25"/>
    <mergeCell ref="Q25:Q26"/>
    <mergeCell ref="R25:R26"/>
    <mergeCell ref="S25:S26"/>
    <mergeCell ref="T25:T26"/>
    <mergeCell ref="A46:A47"/>
    <mergeCell ref="B46:B47"/>
    <mergeCell ref="C46:C47"/>
    <mergeCell ref="D46:D47"/>
    <mergeCell ref="F46:H46"/>
    <mergeCell ref="I46:I47"/>
    <mergeCell ref="J46:J47"/>
    <mergeCell ref="K46:K47"/>
    <mergeCell ref="L46:N46"/>
    <mergeCell ref="O46:P46"/>
    <mergeCell ref="Q46:Q47"/>
    <mergeCell ref="R46:R47"/>
    <mergeCell ref="S46:S47"/>
    <mergeCell ref="T46:T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63"/>
  <sheetViews>
    <sheetView zoomScale="91" zoomScaleNormal="91" zoomScalePageLayoutView="0" workbookViewId="0" topLeftCell="A1">
      <selection activeCell="U36" sqref="U36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6.57421875" style="1" customWidth="1"/>
    <col min="11" max="11" width="7.8515625" style="1" customWidth="1"/>
    <col min="12" max="12" width="8.14062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45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19" s="201" customFormat="1" ht="16.5" customHeight="1">
      <c r="A7" s="17">
        <v>1</v>
      </c>
      <c r="B7" s="18" t="s">
        <v>19</v>
      </c>
      <c r="C7" s="19">
        <f aca="true" t="shared" si="0" ref="C7:K7">C28+C48</f>
        <v>78163</v>
      </c>
      <c r="D7" s="20">
        <f t="shared" si="0"/>
        <v>5541351.1</v>
      </c>
      <c r="E7" s="19">
        <f t="shared" si="0"/>
        <v>208111</v>
      </c>
      <c r="F7" s="21">
        <f t="shared" si="0"/>
        <v>245</v>
      </c>
      <c r="G7" s="21">
        <f t="shared" si="0"/>
        <v>151631</v>
      </c>
      <c r="H7" s="22">
        <f t="shared" si="0"/>
        <v>56235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10">
        <f>L48</f>
        <v>23461</v>
      </c>
      <c r="M7" s="177">
        <f>M28+M48</f>
        <v>32717829.454</v>
      </c>
      <c r="N7" s="178">
        <f>N28+N48</f>
        <v>108768036.47000001</v>
      </c>
      <c r="O7" s="25">
        <f aca="true" t="shared" si="1" ref="O7:O21">(F7*10.15+G7*15.19+H7*25.98+I7*11.17+J7*5.08+K7*1.98)*6</f>
        <v>22600481.64</v>
      </c>
      <c r="P7" s="26">
        <f>(D7*15.58)*6+O7</f>
        <v>540605982.4679999</v>
      </c>
      <c r="Q7" s="27">
        <f>O7+P7</f>
        <v>563206464.1079999</v>
      </c>
      <c r="R7" s="28">
        <f aca="true" t="shared" si="2" ref="R7:R22">Q7/C7</f>
        <v>7205.537966915292</v>
      </c>
      <c r="S7" s="29">
        <f aca="true" t="shared" si="3" ref="S7:S22">D7/C7</f>
        <v>70.89481084400548</v>
      </c>
    </row>
    <row r="8" spans="1:22" s="201" customFormat="1" ht="16.5" customHeight="1">
      <c r="A8" s="17">
        <v>2</v>
      </c>
      <c r="B8" s="18" t="s">
        <v>20</v>
      </c>
      <c r="C8" s="19">
        <f aca="true" t="shared" si="4" ref="C8:K21">C29+C49</f>
        <v>10603</v>
      </c>
      <c r="D8" s="20">
        <f t="shared" si="4"/>
        <v>760590.7660000001</v>
      </c>
      <c r="E8" s="19">
        <f t="shared" si="4"/>
        <v>34764</v>
      </c>
      <c r="F8" s="21">
        <f t="shared" si="4"/>
        <v>1</v>
      </c>
      <c r="G8" s="21">
        <f t="shared" si="4"/>
        <v>30445</v>
      </c>
      <c r="H8" s="22">
        <f t="shared" si="4"/>
        <v>1441</v>
      </c>
      <c r="I8" s="23">
        <f t="shared" si="4"/>
        <v>0</v>
      </c>
      <c r="J8" s="23">
        <f t="shared" si="4"/>
        <v>0</v>
      </c>
      <c r="K8" s="23">
        <f t="shared" si="4"/>
        <v>0</v>
      </c>
      <c r="L8" s="210">
        <f aca="true" t="shared" si="5" ref="L8:L21">L49</f>
        <v>5995</v>
      </c>
      <c r="M8" s="177">
        <f aca="true" t="shared" si="6" ref="M8:N21">M29+M49</f>
        <v>6136574.82</v>
      </c>
      <c r="N8" s="178">
        <f t="shared" si="6"/>
        <v>20069744.33</v>
      </c>
      <c r="O8" s="25">
        <f t="shared" si="1"/>
        <v>2999441.2800000003</v>
      </c>
      <c r="P8" s="25">
        <v>66127015.872</v>
      </c>
      <c r="Q8" s="33">
        <f>O8+P8</f>
        <v>69126457.152</v>
      </c>
      <c r="R8" s="28">
        <f t="shared" si="2"/>
        <v>6519.51873545223</v>
      </c>
      <c r="S8" s="29">
        <f t="shared" si="3"/>
        <v>71.73354390266906</v>
      </c>
      <c r="T8" s="202"/>
      <c r="U8" s="202"/>
      <c r="V8" s="202"/>
    </row>
    <row r="9" spans="1:23" s="201" customFormat="1" ht="16.5" customHeight="1">
      <c r="A9" s="17">
        <v>3</v>
      </c>
      <c r="B9" s="18" t="s">
        <v>21</v>
      </c>
      <c r="C9" s="19">
        <f t="shared" si="4"/>
        <v>13889</v>
      </c>
      <c r="D9" s="20">
        <f t="shared" si="4"/>
        <v>1399318.42</v>
      </c>
      <c r="E9" s="19">
        <f t="shared" si="4"/>
        <v>67017</v>
      </c>
      <c r="F9" s="21">
        <f t="shared" si="4"/>
        <v>0</v>
      </c>
      <c r="G9" s="21">
        <f t="shared" si="4"/>
        <v>56629</v>
      </c>
      <c r="H9" s="22">
        <f t="shared" si="4"/>
        <v>6979</v>
      </c>
      <c r="I9" s="23">
        <f t="shared" si="4"/>
        <v>1230</v>
      </c>
      <c r="J9" s="23">
        <f t="shared" si="4"/>
        <v>1</v>
      </c>
      <c r="K9" s="23">
        <f t="shared" si="4"/>
        <v>15</v>
      </c>
      <c r="L9" s="210">
        <f t="shared" si="5"/>
        <v>8475</v>
      </c>
      <c r="M9" s="177">
        <f t="shared" si="6"/>
        <v>14590492.663</v>
      </c>
      <c r="N9" s="178">
        <f t="shared" si="6"/>
        <v>48516222.120000005</v>
      </c>
      <c r="O9" s="25">
        <f t="shared" si="1"/>
        <v>6331696.86</v>
      </c>
      <c r="P9" s="26">
        <f aca="true" t="shared" si="7" ref="P9:P21">(D9*15.58)*6+O9</f>
        <v>137139982.7616</v>
      </c>
      <c r="Q9" s="27">
        <f>O9+P9</f>
        <v>143471679.6216</v>
      </c>
      <c r="R9" s="28">
        <f t="shared" si="2"/>
        <v>10329.87829372885</v>
      </c>
      <c r="S9" s="29">
        <f t="shared" si="3"/>
        <v>100.75012023903808</v>
      </c>
      <c r="T9" s="204"/>
      <c r="U9" s="205"/>
      <c r="V9" s="206"/>
      <c r="W9" s="207"/>
    </row>
    <row r="10" spans="1:22" s="201" customFormat="1" ht="16.5" customHeight="1">
      <c r="A10" s="17">
        <v>4</v>
      </c>
      <c r="B10" s="18" t="s">
        <v>22</v>
      </c>
      <c r="C10" s="19">
        <f t="shared" si="4"/>
        <v>25379</v>
      </c>
      <c r="D10" s="20">
        <f t="shared" si="4"/>
        <v>2440756.37</v>
      </c>
      <c r="E10" s="19">
        <f t="shared" si="4"/>
        <v>117697</v>
      </c>
      <c r="F10" s="21">
        <f t="shared" si="4"/>
        <v>0</v>
      </c>
      <c r="G10" s="21">
        <f t="shared" si="4"/>
        <v>100141</v>
      </c>
      <c r="H10" s="22">
        <f t="shared" si="4"/>
        <v>13871</v>
      </c>
      <c r="I10" s="23">
        <f t="shared" si="4"/>
        <v>1878</v>
      </c>
      <c r="J10" s="23">
        <f t="shared" si="4"/>
        <v>0</v>
      </c>
      <c r="K10" s="23">
        <f t="shared" si="4"/>
        <v>0</v>
      </c>
      <c r="L10" s="210">
        <f t="shared" si="5"/>
        <v>15006</v>
      </c>
      <c r="M10" s="177">
        <f t="shared" si="6"/>
        <v>21061442.846</v>
      </c>
      <c r="N10" s="178">
        <f t="shared" si="6"/>
        <v>70033874.38</v>
      </c>
      <c r="O10" s="26">
        <f t="shared" si="1"/>
        <v>11414925.780000001</v>
      </c>
      <c r="P10" s="26">
        <f t="shared" si="7"/>
        <v>239576831.24760005</v>
      </c>
      <c r="Q10" s="27">
        <f aca="true" t="shared" si="8" ref="Q10:Q16">O10+P10</f>
        <v>250991757.02760005</v>
      </c>
      <c r="R10" s="28">
        <f t="shared" si="2"/>
        <v>9889.741795484457</v>
      </c>
      <c r="S10" s="29">
        <f t="shared" si="3"/>
        <v>96.17228298987352</v>
      </c>
      <c r="T10" s="202"/>
      <c r="U10" s="202"/>
      <c r="V10" s="202"/>
    </row>
    <row r="11" spans="1:22" s="201" customFormat="1" ht="16.5" customHeight="1">
      <c r="A11" s="17">
        <v>5</v>
      </c>
      <c r="B11" s="18" t="s">
        <v>23</v>
      </c>
      <c r="C11" s="19">
        <f t="shared" si="4"/>
        <v>32710</v>
      </c>
      <c r="D11" s="20">
        <f t="shared" si="4"/>
        <v>2900969.2800000003</v>
      </c>
      <c r="E11" s="19">
        <f t="shared" si="4"/>
        <v>143518</v>
      </c>
      <c r="F11" s="21">
        <f t="shared" si="4"/>
        <v>6</v>
      </c>
      <c r="G11" s="21">
        <f t="shared" si="4"/>
        <v>136555</v>
      </c>
      <c r="H11" s="22">
        <f t="shared" si="4"/>
        <v>2341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10">
        <f t="shared" si="5"/>
        <v>17474</v>
      </c>
      <c r="M11" s="177">
        <f t="shared" si="6"/>
        <v>38587022.729</v>
      </c>
      <c r="N11" s="178">
        <f t="shared" si="6"/>
        <v>128324078.83000001</v>
      </c>
      <c r="O11" s="25">
        <f t="shared" si="1"/>
        <v>12810903.18</v>
      </c>
      <c r="P11" s="25">
        <f t="shared" si="7"/>
        <v>283993511.47440004</v>
      </c>
      <c r="Q11" s="33">
        <f t="shared" si="8"/>
        <v>296804414.65440005</v>
      </c>
      <c r="R11" s="44">
        <f t="shared" si="2"/>
        <v>9073.812737829412</v>
      </c>
      <c r="S11" s="29">
        <f t="shared" si="3"/>
        <v>88.68753531030266</v>
      </c>
      <c r="T11" s="202"/>
      <c r="U11" s="202"/>
      <c r="V11" s="202"/>
    </row>
    <row r="12" spans="1:19" s="201" customFormat="1" ht="16.5" customHeight="1">
      <c r="A12" s="17">
        <v>6</v>
      </c>
      <c r="B12" s="18" t="s">
        <v>24</v>
      </c>
      <c r="C12" s="19">
        <f t="shared" si="4"/>
        <v>17590</v>
      </c>
      <c r="D12" s="20">
        <f t="shared" si="4"/>
        <v>1752367.9050000003</v>
      </c>
      <c r="E12" s="19">
        <f t="shared" si="4"/>
        <v>91303</v>
      </c>
      <c r="F12" s="21">
        <f t="shared" si="4"/>
        <v>4</v>
      </c>
      <c r="G12" s="21">
        <f t="shared" si="4"/>
        <v>86529</v>
      </c>
      <c r="H12" s="22">
        <f t="shared" si="4"/>
        <v>5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10">
        <f t="shared" si="5"/>
        <v>8570</v>
      </c>
      <c r="M12" s="177">
        <f t="shared" si="6"/>
        <v>16130411.669</v>
      </c>
      <c r="N12" s="178">
        <f t="shared" si="6"/>
        <v>53636090.519999996</v>
      </c>
      <c r="O12" s="25">
        <f t="shared" si="1"/>
        <v>7887276.0600000005</v>
      </c>
      <c r="P12" s="26">
        <f t="shared" si="7"/>
        <v>171698627.8194</v>
      </c>
      <c r="Q12" s="33">
        <f>O12+P12</f>
        <v>179585903.8794</v>
      </c>
      <c r="R12" s="44">
        <f t="shared" si="2"/>
        <v>10209.545416679932</v>
      </c>
      <c r="S12" s="47">
        <f t="shared" si="3"/>
        <v>99.62296219442867</v>
      </c>
    </row>
    <row r="13" spans="1:19" s="201" customFormat="1" ht="16.5" customHeight="1">
      <c r="A13" s="17">
        <v>7</v>
      </c>
      <c r="B13" s="18" t="s">
        <v>25</v>
      </c>
      <c r="C13" s="19">
        <f t="shared" si="4"/>
        <v>12994</v>
      </c>
      <c r="D13" s="20">
        <f t="shared" si="4"/>
        <v>1430101.52</v>
      </c>
      <c r="E13" s="19">
        <f t="shared" si="4"/>
        <v>57845</v>
      </c>
      <c r="F13" s="21">
        <f t="shared" si="4"/>
        <v>5</v>
      </c>
      <c r="G13" s="21">
        <f t="shared" si="4"/>
        <v>37413</v>
      </c>
      <c r="H13" s="22">
        <f t="shared" si="4"/>
        <v>18531</v>
      </c>
      <c r="I13" s="23">
        <f t="shared" si="4"/>
        <v>1564</v>
      </c>
      <c r="J13" s="23">
        <f t="shared" si="4"/>
        <v>0</v>
      </c>
      <c r="K13" s="23">
        <f t="shared" si="4"/>
        <v>0</v>
      </c>
      <c r="L13" s="210">
        <f t="shared" si="5"/>
        <v>9117</v>
      </c>
      <c r="M13" s="177">
        <f t="shared" si="6"/>
        <v>11424358.143000001</v>
      </c>
      <c r="N13" s="178">
        <f t="shared" si="6"/>
        <v>37989442.66</v>
      </c>
      <c r="O13" s="25">
        <f t="shared" si="1"/>
        <v>6403556.88</v>
      </c>
      <c r="P13" s="25">
        <f t="shared" si="7"/>
        <v>140089446.9696</v>
      </c>
      <c r="Q13" s="33">
        <f>O13+P13</f>
        <v>146493003.8496</v>
      </c>
      <c r="R13" s="44">
        <f t="shared" si="2"/>
        <v>11273.895940403261</v>
      </c>
      <c r="S13" s="47">
        <f t="shared" si="3"/>
        <v>110.0586055102355</v>
      </c>
    </row>
    <row r="14" spans="1:19" s="201" customFormat="1" ht="16.5" customHeight="1">
      <c r="A14" s="17">
        <v>8</v>
      </c>
      <c r="B14" s="18" t="s">
        <v>26</v>
      </c>
      <c r="C14" s="19">
        <f t="shared" si="4"/>
        <v>11725</v>
      </c>
      <c r="D14" s="156">
        <f t="shared" si="4"/>
        <v>850101.917</v>
      </c>
      <c r="E14" s="19">
        <f t="shared" si="4"/>
        <v>47145</v>
      </c>
      <c r="F14" s="21">
        <f t="shared" si="4"/>
        <v>0</v>
      </c>
      <c r="G14" s="21">
        <f t="shared" si="4"/>
        <v>31644</v>
      </c>
      <c r="H14" s="22">
        <f t="shared" si="4"/>
        <v>12904</v>
      </c>
      <c r="I14" s="23">
        <f t="shared" si="4"/>
        <v>1522</v>
      </c>
      <c r="J14" s="23">
        <f t="shared" si="4"/>
        <v>0</v>
      </c>
      <c r="K14" s="23">
        <f t="shared" si="4"/>
        <v>100</v>
      </c>
      <c r="L14" s="210">
        <f t="shared" si="5"/>
        <v>8551</v>
      </c>
      <c r="M14" s="177">
        <f t="shared" si="6"/>
        <v>7650912.074</v>
      </c>
      <c r="N14" s="178">
        <f t="shared" si="6"/>
        <v>25435809.43</v>
      </c>
      <c r="O14" s="25">
        <f t="shared" si="1"/>
        <v>4998702.12</v>
      </c>
      <c r="P14" s="25">
        <f t="shared" si="7"/>
        <v>84466229.32116</v>
      </c>
      <c r="Q14" s="33">
        <f t="shared" si="8"/>
        <v>89464931.44116001</v>
      </c>
      <c r="R14" s="50">
        <f t="shared" si="2"/>
        <v>7630.2713382652455</v>
      </c>
      <c r="S14" s="51">
        <f t="shared" si="3"/>
        <v>72.50336179104478</v>
      </c>
    </row>
    <row r="15" spans="1:19" s="201" customFormat="1" ht="16.5" customHeight="1">
      <c r="A15" s="17">
        <v>9</v>
      </c>
      <c r="B15" s="18" t="s">
        <v>27</v>
      </c>
      <c r="C15" s="19">
        <f t="shared" si="4"/>
        <v>8163</v>
      </c>
      <c r="D15" s="20">
        <f t="shared" si="4"/>
        <v>615353.5</v>
      </c>
      <c r="E15" s="19">
        <f t="shared" si="4"/>
        <v>37823</v>
      </c>
      <c r="F15" s="21">
        <f t="shared" si="4"/>
        <v>0</v>
      </c>
      <c r="G15" s="21">
        <f t="shared" si="4"/>
        <v>34759</v>
      </c>
      <c r="H15" s="22">
        <f t="shared" si="4"/>
        <v>0</v>
      </c>
      <c r="I15" s="23">
        <f t="shared" si="4"/>
        <v>2406</v>
      </c>
      <c r="J15" s="23">
        <f t="shared" si="4"/>
        <v>0</v>
      </c>
      <c r="K15" s="23">
        <f t="shared" si="4"/>
        <v>0</v>
      </c>
      <c r="L15" s="210">
        <f t="shared" si="5"/>
        <v>4617</v>
      </c>
      <c r="M15" s="177">
        <f t="shared" si="6"/>
        <v>6625003.964</v>
      </c>
      <c r="N15" s="178">
        <f t="shared" si="6"/>
        <v>22029441.45</v>
      </c>
      <c r="O15" s="25">
        <f t="shared" si="1"/>
        <v>3329185.38</v>
      </c>
      <c r="P15" s="25">
        <f t="shared" si="7"/>
        <v>60852430.559999995</v>
      </c>
      <c r="Q15" s="33">
        <f t="shared" si="8"/>
        <v>64181615.94</v>
      </c>
      <c r="R15" s="52">
        <f t="shared" si="2"/>
        <v>7862.50348401323</v>
      </c>
      <c r="S15" s="47">
        <f t="shared" si="3"/>
        <v>75.38325370574543</v>
      </c>
    </row>
    <row r="16" spans="1:19" s="201" customFormat="1" ht="16.5" customHeight="1">
      <c r="A16" s="17">
        <v>10</v>
      </c>
      <c r="B16" s="18" t="s">
        <v>28</v>
      </c>
      <c r="C16" s="19">
        <f t="shared" si="4"/>
        <v>4196</v>
      </c>
      <c r="D16" s="20">
        <f t="shared" si="4"/>
        <v>421108.5</v>
      </c>
      <c r="E16" s="19">
        <f t="shared" si="4"/>
        <v>18712</v>
      </c>
      <c r="F16" s="21">
        <f t="shared" si="4"/>
        <v>0</v>
      </c>
      <c r="G16" s="21">
        <f t="shared" si="4"/>
        <v>10528</v>
      </c>
      <c r="H16" s="22">
        <f t="shared" si="4"/>
        <v>6700</v>
      </c>
      <c r="I16" s="23">
        <f t="shared" si="4"/>
        <v>610</v>
      </c>
      <c r="J16" s="23">
        <f t="shared" si="4"/>
        <v>9</v>
      </c>
      <c r="K16" s="23">
        <f t="shared" si="4"/>
        <v>3</v>
      </c>
      <c r="L16" s="210">
        <f t="shared" si="5"/>
        <v>2993</v>
      </c>
      <c r="M16" s="177">
        <f t="shared" si="6"/>
        <v>2878200.33</v>
      </c>
      <c r="N16" s="178">
        <f t="shared" si="6"/>
        <v>8308461.109999999</v>
      </c>
      <c r="O16" s="25">
        <f t="shared" si="1"/>
        <v>2045110.08</v>
      </c>
      <c r="P16" s="25">
        <f t="shared" si="7"/>
        <v>41410332.66</v>
      </c>
      <c r="Q16" s="33">
        <f t="shared" si="8"/>
        <v>43455442.739999995</v>
      </c>
      <c r="R16" s="53">
        <f t="shared" si="2"/>
        <v>10356.397221163012</v>
      </c>
      <c r="S16" s="29">
        <f t="shared" si="3"/>
        <v>100.35950905624404</v>
      </c>
    </row>
    <row r="17" spans="1:19" s="201" customFormat="1" ht="16.5" customHeight="1">
      <c r="A17" s="17">
        <v>11</v>
      </c>
      <c r="B17" s="18" t="s">
        <v>29</v>
      </c>
      <c r="C17" s="19">
        <f t="shared" si="4"/>
        <v>22784</v>
      </c>
      <c r="D17" s="20">
        <f t="shared" si="4"/>
        <v>2327243.548</v>
      </c>
      <c r="E17" s="19">
        <f t="shared" si="4"/>
        <v>101794</v>
      </c>
      <c r="F17" s="21">
        <f t="shared" si="4"/>
        <v>4</v>
      </c>
      <c r="G17" s="21">
        <f t="shared" si="4"/>
        <v>99941</v>
      </c>
      <c r="H17" s="22">
        <f t="shared" si="4"/>
        <v>224</v>
      </c>
      <c r="I17" s="23">
        <f t="shared" si="4"/>
        <v>2</v>
      </c>
      <c r="J17" s="23">
        <f t="shared" si="4"/>
        <v>0</v>
      </c>
      <c r="K17" s="23">
        <f t="shared" si="4"/>
        <v>0</v>
      </c>
      <c r="L17" s="210">
        <f t="shared" si="5"/>
        <v>10135</v>
      </c>
      <c r="M17" s="177">
        <f t="shared" si="6"/>
        <v>23974198.65</v>
      </c>
      <c r="N17" s="178">
        <f t="shared" si="6"/>
        <v>79730770.75999999</v>
      </c>
      <c r="O17" s="25">
        <f t="shared" si="1"/>
        <v>9143917.500000002</v>
      </c>
      <c r="P17" s="26">
        <f t="shared" si="7"/>
        <v>226694644.36703998</v>
      </c>
      <c r="Q17" s="27">
        <f>O17+P17</f>
        <v>235838561.86703998</v>
      </c>
      <c r="R17" s="28">
        <f t="shared" si="2"/>
        <v>10351.06047520365</v>
      </c>
      <c r="S17" s="29">
        <f t="shared" si="3"/>
        <v>102.1437652738764</v>
      </c>
    </row>
    <row r="18" spans="1:19" s="201" customFormat="1" ht="16.5" customHeight="1">
      <c r="A18" s="17">
        <v>12</v>
      </c>
      <c r="B18" s="18" t="s">
        <v>30</v>
      </c>
      <c r="C18" s="19">
        <f t="shared" si="4"/>
        <v>12133</v>
      </c>
      <c r="D18" s="20">
        <f t="shared" si="4"/>
        <v>1055970.15</v>
      </c>
      <c r="E18" s="19">
        <f t="shared" si="4"/>
        <v>49565</v>
      </c>
      <c r="F18" s="21">
        <f t="shared" si="4"/>
        <v>0</v>
      </c>
      <c r="G18" s="21">
        <f t="shared" si="4"/>
        <v>46161</v>
      </c>
      <c r="H18" s="22">
        <f t="shared" si="4"/>
        <v>2480</v>
      </c>
      <c r="I18" s="23">
        <f t="shared" si="4"/>
        <v>161</v>
      </c>
      <c r="J18" s="23">
        <f t="shared" si="4"/>
        <v>3</v>
      </c>
      <c r="K18" s="23">
        <f t="shared" si="4"/>
        <v>0</v>
      </c>
      <c r="L18" s="210">
        <f t="shared" si="5"/>
        <v>7805</v>
      </c>
      <c r="M18" s="177">
        <f t="shared" si="6"/>
        <v>9971391.627</v>
      </c>
      <c r="N18" s="178">
        <f t="shared" si="6"/>
        <v>33156160.07</v>
      </c>
      <c r="O18" s="25">
        <f t="shared" si="1"/>
        <v>4604577.6</v>
      </c>
      <c r="P18" s="26">
        <f t="shared" si="7"/>
        <v>103316667.22199999</v>
      </c>
      <c r="Q18" s="27">
        <f>O18+P18</f>
        <v>107921244.82199998</v>
      </c>
      <c r="R18" s="44">
        <f t="shared" si="2"/>
        <v>8894.852453803675</v>
      </c>
      <c r="S18" s="47">
        <f t="shared" si="3"/>
        <v>87.03289788180993</v>
      </c>
    </row>
    <row r="19" spans="1:19" s="30" customFormat="1" ht="16.5" customHeight="1">
      <c r="A19" s="17">
        <v>13</v>
      </c>
      <c r="B19" s="18" t="s">
        <v>31</v>
      </c>
      <c r="C19" s="19">
        <f t="shared" si="4"/>
        <v>23746</v>
      </c>
      <c r="D19" s="20">
        <f t="shared" si="4"/>
        <v>2526403.69</v>
      </c>
      <c r="E19" s="19">
        <f t="shared" si="4"/>
        <v>118791</v>
      </c>
      <c r="F19" s="21">
        <f t="shared" si="4"/>
        <v>552</v>
      </c>
      <c r="G19" s="21">
        <f t="shared" si="4"/>
        <v>110351</v>
      </c>
      <c r="H19" s="22">
        <f t="shared" si="4"/>
        <v>3920</v>
      </c>
      <c r="I19" s="23">
        <f t="shared" si="4"/>
        <v>25</v>
      </c>
      <c r="J19" s="23">
        <f t="shared" si="4"/>
        <v>0</v>
      </c>
      <c r="K19" s="23">
        <f t="shared" si="4"/>
        <v>0</v>
      </c>
      <c r="L19" s="210">
        <f t="shared" si="5"/>
        <v>13177</v>
      </c>
      <c r="M19" s="177">
        <f t="shared" si="6"/>
        <v>24375038.088</v>
      </c>
      <c r="N19" s="178">
        <f t="shared" si="6"/>
        <v>81049032.77</v>
      </c>
      <c r="O19" s="25">
        <f t="shared" si="1"/>
        <v>10703732.040000001</v>
      </c>
      <c r="P19" s="25">
        <f t="shared" si="7"/>
        <v>246871948.98119998</v>
      </c>
      <c r="Q19" s="33">
        <f>O19+P19</f>
        <v>257575681.02119997</v>
      </c>
      <c r="R19" s="53">
        <f t="shared" si="2"/>
        <v>10847.118715623683</v>
      </c>
      <c r="S19" s="59">
        <f t="shared" si="3"/>
        <v>106.39281099974733</v>
      </c>
    </row>
    <row r="20" spans="1:19" s="201" customFormat="1" ht="16.5" customHeight="1">
      <c r="A20" s="17">
        <v>14</v>
      </c>
      <c r="B20" s="18" t="s">
        <v>32</v>
      </c>
      <c r="C20" s="19">
        <f t="shared" si="4"/>
        <v>4761</v>
      </c>
      <c r="D20" s="20">
        <f t="shared" si="4"/>
        <v>534768.92</v>
      </c>
      <c r="E20" s="19">
        <f t="shared" si="4"/>
        <v>21858</v>
      </c>
      <c r="F20" s="21">
        <f t="shared" si="4"/>
        <v>0</v>
      </c>
      <c r="G20" s="21">
        <f t="shared" si="4"/>
        <v>21160</v>
      </c>
      <c r="H20" s="22">
        <f t="shared" si="4"/>
        <v>240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10">
        <f t="shared" si="5"/>
        <v>4669</v>
      </c>
      <c r="M20" s="177">
        <f t="shared" si="6"/>
        <v>4282773.471</v>
      </c>
      <c r="N20" s="178">
        <f t="shared" si="6"/>
        <v>14220115.68</v>
      </c>
      <c r="O20" s="25">
        <f t="shared" si="1"/>
        <v>1965933.5999999999</v>
      </c>
      <c r="P20" s="26">
        <f t="shared" si="7"/>
        <v>51956132.24160001</v>
      </c>
      <c r="Q20" s="33">
        <f>O20+P20</f>
        <v>53922065.84160001</v>
      </c>
      <c r="R20" s="44">
        <f t="shared" si="2"/>
        <v>11325.785726023947</v>
      </c>
      <c r="S20" s="47">
        <f t="shared" si="3"/>
        <v>112.32281453476162</v>
      </c>
    </row>
    <row r="21" spans="1:19" s="201" customFormat="1" ht="16.5" customHeight="1">
      <c r="A21" s="17">
        <v>15</v>
      </c>
      <c r="B21" s="18" t="s">
        <v>33</v>
      </c>
      <c r="C21" s="19">
        <f t="shared" si="4"/>
        <v>2338</v>
      </c>
      <c r="D21" s="156">
        <f t="shared" si="4"/>
        <v>221719.217</v>
      </c>
      <c r="E21" s="19">
        <f t="shared" si="4"/>
        <v>10466</v>
      </c>
      <c r="F21" s="21">
        <f t="shared" si="4"/>
        <v>15</v>
      </c>
      <c r="G21" s="21">
        <f t="shared" si="4"/>
        <v>8972</v>
      </c>
      <c r="H21" s="22">
        <f t="shared" si="4"/>
        <v>740</v>
      </c>
      <c r="I21" s="23">
        <f t="shared" si="4"/>
        <v>213</v>
      </c>
      <c r="J21" s="23">
        <f t="shared" si="4"/>
        <v>0</v>
      </c>
      <c r="K21" s="23">
        <f t="shared" si="4"/>
        <v>47</v>
      </c>
      <c r="L21" s="210">
        <f t="shared" si="5"/>
        <v>2070</v>
      </c>
      <c r="M21" s="177">
        <f t="shared" si="6"/>
        <v>1539035.878</v>
      </c>
      <c r="N21" s="178">
        <f t="shared" si="6"/>
        <v>5117609.22</v>
      </c>
      <c r="O21" s="25">
        <f t="shared" si="1"/>
        <v>948806.3999999999</v>
      </c>
      <c r="P21" s="25">
        <f t="shared" si="7"/>
        <v>21675118.805159997</v>
      </c>
      <c r="Q21" s="33">
        <f>O21+P21</f>
        <v>22623925.205159996</v>
      </c>
      <c r="R21" s="44">
        <f t="shared" si="2"/>
        <v>9676.614715637295</v>
      </c>
      <c r="S21" s="51">
        <f t="shared" si="3"/>
        <v>94.83285585970916</v>
      </c>
    </row>
    <row r="22" spans="1:19" s="2" customFormat="1" ht="16.5" customHeight="1">
      <c r="A22" s="61"/>
      <c r="B22" s="62" t="s">
        <v>34</v>
      </c>
      <c r="C22" s="157">
        <f>SUM(C7:C21)</f>
        <v>281174</v>
      </c>
      <c r="D22" s="158">
        <f aca="true" t="shared" si="9" ref="D22:Q22">SUM(D7:D21)</f>
        <v>24778124.803000003</v>
      </c>
      <c r="E22" s="157">
        <f t="shared" si="9"/>
        <v>1126409</v>
      </c>
      <c r="F22" s="157">
        <f t="shared" si="9"/>
        <v>832</v>
      </c>
      <c r="G22" s="157">
        <f t="shared" si="9"/>
        <v>962859</v>
      </c>
      <c r="H22" s="157">
        <f t="shared" si="9"/>
        <v>126611</v>
      </c>
      <c r="I22" s="157">
        <f t="shared" si="9"/>
        <v>9611</v>
      </c>
      <c r="J22" s="157">
        <f t="shared" si="9"/>
        <v>13</v>
      </c>
      <c r="K22" s="157">
        <f t="shared" si="9"/>
        <v>165</v>
      </c>
      <c r="L22" s="211">
        <f t="shared" si="9"/>
        <v>142115</v>
      </c>
      <c r="M22" s="179">
        <f>SUM(M7:M21)</f>
        <v>221944686.406</v>
      </c>
      <c r="N22" s="180">
        <f>SUM(N7:N21)</f>
        <v>736384889.8</v>
      </c>
      <c r="O22" s="159">
        <f t="shared" si="9"/>
        <v>108188246.4</v>
      </c>
      <c r="P22" s="159">
        <f t="shared" si="9"/>
        <v>2416474902.77076</v>
      </c>
      <c r="Q22" s="159">
        <f t="shared" si="9"/>
        <v>2524663149.17076</v>
      </c>
      <c r="R22" s="158">
        <f t="shared" si="2"/>
        <v>8979.006413006751</v>
      </c>
      <c r="S22" s="158">
        <f t="shared" si="3"/>
        <v>88.1238123119492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4.2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9.25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19" s="176" customFormat="1" ht="15">
      <c r="A28" s="160">
        <v>1</v>
      </c>
      <c r="B28" s="161" t="s">
        <v>19</v>
      </c>
      <c r="C28" s="164">
        <v>54702</v>
      </c>
      <c r="D28" s="185">
        <v>2750605.6399999997</v>
      </c>
      <c r="E28" s="164">
        <v>122971</v>
      </c>
      <c r="F28" s="165">
        <v>245</v>
      </c>
      <c r="G28" s="165">
        <v>103239</v>
      </c>
      <c r="H28" s="167">
        <v>19487</v>
      </c>
      <c r="I28" s="186"/>
      <c r="J28" s="186"/>
      <c r="K28" s="186"/>
      <c r="L28" s="168"/>
      <c r="M28" s="212">
        <v>9418118.504</v>
      </c>
      <c r="N28" s="213">
        <v>31316788.779000003</v>
      </c>
      <c r="O28" s="171">
        <f aca="true" t="shared" si="10" ref="O28:O42">(F28*10.15+G28*15.19+H28*25.98+I28*11.17+J28*5.08+K28*1.98)*6</f>
        <v>12461756.52</v>
      </c>
      <c r="P28" s="172">
        <f>(D28*15.58)*6+O28</f>
        <v>269588371.74719995</v>
      </c>
      <c r="Q28" s="184">
        <f aca="true" t="shared" si="11" ref="Q28:Q34">O28+P28</f>
        <v>282050128.26719993</v>
      </c>
      <c r="R28" s="192">
        <f aca="true" t="shared" si="12" ref="R28:R43">Q28/C28</f>
        <v>5156.120951102335</v>
      </c>
      <c r="S28" s="189">
        <f aca="true" t="shared" si="13" ref="S28:S43">D28/C28</f>
        <v>50.28345654637855</v>
      </c>
    </row>
    <row r="29" spans="1:19" s="176" customFormat="1" ht="15">
      <c r="A29" s="160">
        <v>2</v>
      </c>
      <c r="B29" s="161" t="s">
        <v>20</v>
      </c>
      <c r="C29" s="164">
        <v>4608</v>
      </c>
      <c r="D29" s="185">
        <v>222234.32</v>
      </c>
      <c r="E29" s="164">
        <v>12721</v>
      </c>
      <c r="F29" s="165">
        <v>1</v>
      </c>
      <c r="G29" s="165">
        <v>9817</v>
      </c>
      <c r="H29" s="167">
        <v>335</v>
      </c>
      <c r="I29" s="167"/>
      <c r="J29" s="167"/>
      <c r="K29" s="167"/>
      <c r="L29" s="168"/>
      <c r="M29" s="169">
        <v>1727433.83</v>
      </c>
      <c r="N29" s="182">
        <v>5667418.55</v>
      </c>
      <c r="O29" s="171">
        <f t="shared" si="10"/>
        <v>947002.0799999998</v>
      </c>
      <c r="P29" s="193">
        <v>13749016.1</v>
      </c>
      <c r="Q29" s="173">
        <f t="shared" si="11"/>
        <v>14696018.18</v>
      </c>
      <c r="R29" s="192">
        <f t="shared" si="12"/>
        <v>3189.240056423611</v>
      </c>
      <c r="S29" s="189">
        <f t="shared" si="13"/>
        <v>48.22793402777778</v>
      </c>
    </row>
    <row r="30" spans="1:19" s="176" customFormat="1" ht="15">
      <c r="A30" s="160">
        <v>3</v>
      </c>
      <c r="B30" s="161" t="s">
        <v>21</v>
      </c>
      <c r="C30" s="186">
        <v>5414</v>
      </c>
      <c r="D30" s="203">
        <v>392749.35</v>
      </c>
      <c r="E30" s="164">
        <v>24988</v>
      </c>
      <c r="F30" s="165"/>
      <c r="G30" s="167">
        <v>20837</v>
      </c>
      <c r="H30" s="167">
        <v>1087</v>
      </c>
      <c r="I30" s="167">
        <v>388</v>
      </c>
      <c r="J30" s="167">
        <v>1</v>
      </c>
      <c r="K30" s="167"/>
      <c r="L30" s="168"/>
      <c r="M30" s="169">
        <v>5032131.763</v>
      </c>
      <c r="N30" s="182">
        <v>16732846.66</v>
      </c>
      <c r="O30" s="171">
        <f t="shared" si="10"/>
        <v>2094559.98</v>
      </c>
      <c r="P30" s="172">
        <f aca="true" t="shared" si="14" ref="P30:P42">(D30*15.58)*6+O30</f>
        <v>38808769.217999995</v>
      </c>
      <c r="Q30" s="184">
        <f t="shared" si="11"/>
        <v>40903329.19799999</v>
      </c>
      <c r="R30" s="192">
        <f t="shared" si="12"/>
        <v>7555.103287403028</v>
      </c>
      <c r="S30" s="189">
        <f t="shared" si="13"/>
        <v>72.54328592537864</v>
      </c>
    </row>
    <row r="31" spans="1:19" s="176" customFormat="1" ht="15">
      <c r="A31" s="160">
        <v>4</v>
      </c>
      <c r="B31" s="161" t="s">
        <v>22</v>
      </c>
      <c r="C31" s="164">
        <v>10373</v>
      </c>
      <c r="D31" s="185">
        <v>682450.87</v>
      </c>
      <c r="E31" s="164">
        <v>44592</v>
      </c>
      <c r="F31" s="165"/>
      <c r="G31" s="165">
        <v>38932</v>
      </c>
      <c r="H31" s="167">
        <v>2409</v>
      </c>
      <c r="I31" s="167">
        <v>646</v>
      </c>
      <c r="J31" s="167"/>
      <c r="K31" s="191"/>
      <c r="L31" s="168"/>
      <c r="M31" s="169">
        <v>9615268.256</v>
      </c>
      <c r="N31" s="182">
        <v>31972664.6</v>
      </c>
      <c r="O31" s="172">
        <f t="shared" si="10"/>
        <v>3967072.3199999994</v>
      </c>
      <c r="P31" s="172">
        <f t="shared" si="14"/>
        <v>67762579.6476</v>
      </c>
      <c r="Q31" s="184">
        <f t="shared" si="11"/>
        <v>71729651.96759999</v>
      </c>
      <c r="R31" s="192">
        <f t="shared" si="12"/>
        <v>6915.034413149521</v>
      </c>
      <c r="S31" s="189">
        <f t="shared" si="13"/>
        <v>65.79107972621229</v>
      </c>
    </row>
    <row r="32" spans="1:19" s="176" customFormat="1" ht="15">
      <c r="A32" s="160">
        <v>5</v>
      </c>
      <c r="B32" s="161" t="s">
        <v>23</v>
      </c>
      <c r="C32" s="164">
        <v>15236</v>
      </c>
      <c r="D32" s="185">
        <v>988413.19</v>
      </c>
      <c r="E32" s="164">
        <v>62781</v>
      </c>
      <c r="F32" s="165"/>
      <c r="G32" s="165">
        <v>57568</v>
      </c>
      <c r="H32" s="167">
        <v>745</v>
      </c>
      <c r="I32" s="194"/>
      <c r="J32" s="194"/>
      <c r="K32" s="194"/>
      <c r="L32" s="168"/>
      <c r="M32" s="195">
        <v>13879185.173</v>
      </c>
      <c r="N32" s="196">
        <v>46166655.96</v>
      </c>
      <c r="O32" s="171">
        <f t="shared" si="10"/>
        <v>5362878.119999999</v>
      </c>
      <c r="P32" s="171">
        <f t="shared" si="14"/>
        <v>97759743.1212</v>
      </c>
      <c r="Q32" s="173">
        <f t="shared" si="11"/>
        <v>103122621.2412</v>
      </c>
      <c r="R32" s="174">
        <f t="shared" si="12"/>
        <v>6768.352667445523</v>
      </c>
      <c r="S32" s="189">
        <f t="shared" si="13"/>
        <v>64.87353570490941</v>
      </c>
    </row>
    <row r="33" spans="1:19" s="176" customFormat="1" ht="15">
      <c r="A33" s="160">
        <v>6</v>
      </c>
      <c r="B33" s="161" t="s">
        <v>24</v>
      </c>
      <c r="C33" s="164">
        <v>9020</v>
      </c>
      <c r="D33" s="185">
        <v>628750.68</v>
      </c>
      <c r="E33" s="164">
        <v>43723</v>
      </c>
      <c r="F33" s="191">
        <v>4</v>
      </c>
      <c r="G33" s="165">
        <v>39405</v>
      </c>
      <c r="H33" s="167"/>
      <c r="I33" s="167"/>
      <c r="J33" s="167"/>
      <c r="K33" s="167"/>
      <c r="L33" s="168"/>
      <c r="M33" s="199">
        <v>9998315.453</v>
      </c>
      <c r="N33" s="200">
        <v>33245790.28</v>
      </c>
      <c r="O33" s="171">
        <f t="shared" si="10"/>
        <v>3591615.3</v>
      </c>
      <c r="P33" s="172">
        <f t="shared" si="14"/>
        <v>62367228.8664</v>
      </c>
      <c r="Q33" s="173">
        <f t="shared" si="11"/>
        <v>65958844.1664</v>
      </c>
      <c r="R33" s="174">
        <f t="shared" si="12"/>
        <v>7312.510439733925</v>
      </c>
      <c r="S33" s="175">
        <f t="shared" si="13"/>
        <v>69.70628381374723</v>
      </c>
    </row>
    <row r="34" spans="1:19" s="176" customFormat="1" ht="15">
      <c r="A34" s="160">
        <v>7</v>
      </c>
      <c r="B34" s="161" t="s">
        <v>25</v>
      </c>
      <c r="C34" s="164">
        <v>3877</v>
      </c>
      <c r="D34" s="197">
        <v>240478.3</v>
      </c>
      <c r="E34" s="165">
        <v>14908</v>
      </c>
      <c r="F34" s="167">
        <v>5</v>
      </c>
      <c r="G34" s="167">
        <v>10557</v>
      </c>
      <c r="H34" s="167">
        <v>2854</v>
      </c>
      <c r="I34" s="167">
        <v>232</v>
      </c>
      <c r="J34" s="167"/>
      <c r="K34" s="167"/>
      <c r="L34" s="198"/>
      <c r="M34" s="169">
        <v>3006272.015</v>
      </c>
      <c r="N34" s="182">
        <v>9996876.92</v>
      </c>
      <c r="O34" s="171">
        <f t="shared" si="10"/>
        <v>1422899.6400000001</v>
      </c>
      <c r="P34" s="171">
        <f t="shared" si="14"/>
        <v>23902811.123999998</v>
      </c>
      <c r="Q34" s="173">
        <f t="shared" si="11"/>
        <v>25325710.764</v>
      </c>
      <c r="R34" s="174">
        <f t="shared" si="12"/>
        <v>6532.295786432808</v>
      </c>
      <c r="S34" s="175">
        <f t="shared" si="13"/>
        <v>62.02690224400309</v>
      </c>
    </row>
    <row r="35" spans="1:19" s="176" customFormat="1" ht="15">
      <c r="A35" s="160">
        <v>8</v>
      </c>
      <c r="B35" s="161" t="s">
        <v>26</v>
      </c>
      <c r="C35" s="164">
        <v>3174</v>
      </c>
      <c r="D35" s="185">
        <v>147805.78</v>
      </c>
      <c r="E35" s="164">
        <v>10183</v>
      </c>
      <c r="F35" s="165"/>
      <c r="G35" s="165">
        <v>7303</v>
      </c>
      <c r="H35" s="167">
        <v>1376</v>
      </c>
      <c r="I35" s="167">
        <v>182</v>
      </c>
      <c r="J35" s="167"/>
      <c r="K35" s="167">
        <v>13</v>
      </c>
      <c r="L35" s="168"/>
      <c r="M35" s="169">
        <v>1503019.087</v>
      </c>
      <c r="N35" s="182">
        <v>4992192.04</v>
      </c>
      <c r="O35" s="171">
        <f t="shared" si="10"/>
        <v>892438.3799999999</v>
      </c>
      <c r="P35" s="171">
        <f t="shared" si="14"/>
        <v>14709322.694399998</v>
      </c>
      <c r="Q35" s="173">
        <f aca="true" t="shared" si="15" ref="Q35:Q42">O35+P35</f>
        <v>15601761.074399997</v>
      </c>
      <c r="R35" s="188">
        <f t="shared" si="12"/>
        <v>4915.488681285443</v>
      </c>
      <c r="S35" s="183">
        <f t="shared" si="13"/>
        <v>46.56766855702583</v>
      </c>
    </row>
    <row r="36" spans="1:19" s="176" customFormat="1" ht="15">
      <c r="A36" s="160">
        <v>9</v>
      </c>
      <c r="B36" s="161" t="s">
        <v>27</v>
      </c>
      <c r="C36" s="164">
        <v>3546</v>
      </c>
      <c r="D36" s="185">
        <v>192777.7</v>
      </c>
      <c r="E36" s="164">
        <v>14985</v>
      </c>
      <c r="F36" s="165"/>
      <c r="G36" s="165">
        <v>11957</v>
      </c>
      <c r="H36" s="186"/>
      <c r="I36" s="186">
        <v>697</v>
      </c>
      <c r="J36" s="186"/>
      <c r="K36" s="186"/>
      <c r="L36" s="168"/>
      <c r="M36" s="169">
        <v>2668106.24</v>
      </c>
      <c r="N36" s="182">
        <v>8871984.26</v>
      </c>
      <c r="O36" s="171">
        <f t="shared" si="10"/>
        <v>1136473.92</v>
      </c>
      <c r="P36" s="171">
        <f t="shared" si="14"/>
        <v>19157333.316</v>
      </c>
      <c r="Q36" s="173">
        <f t="shared" si="15"/>
        <v>20293807.236</v>
      </c>
      <c r="R36" s="187">
        <f t="shared" si="12"/>
        <v>5723.013884940779</v>
      </c>
      <c r="S36" s="175">
        <f t="shared" si="13"/>
        <v>54.36483361534123</v>
      </c>
    </row>
    <row r="37" spans="1:19" s="176" customFormat="1" ht="15">
      <c r="A37" s="160">
        <v>10</v>
      </c>
      <c r="B37" s="161" t="s">
        <v>28</v>
      </c>
      <c r="C37" s="164">
        <v>1203</v>
      </c>
      <c r="D37" s="185">
        <v>73175.5</v>
      </c>
      <c r="E37" s="164">
        <v>4651</v>
      </c>
      <c r="F37" s="165"/>
      <c r="G37" s="165">
        <v>2917</v>
      </c>
      <c r="H37" s="167">
        <v>591</v>
      </c>
      <c r="I37" s="167">
        <v>109</v>
      </c>
      <c r="J37" s="167"/>
      <c r="K37" s="167"/>
      <c r="L37" s="168"/>
      <c r="M37" s="169">
        <v>696567.52</v>
      </c>
      <c r="N37" s="182">
        <v>2127110.4</v>
      </c>
      <c r="O37" s="171">
        <f t="shared" si="10"/>
        <v>365285.63999999996</v>
      </c>
      <c r="P37" s="171">
        <f t="shared" si="14"/>
        <v>7205731.38</v>
      </c>
      <c r="Q37" s="173">
        <f t="shared" si="15"/>
        <v>7571017.02</v>
      </c>
      <c r="R37" s="190">
        <f t="shared" si="12"/>
        <v>6293.4472319202</v>
      </c>
      <c r="S37" s="189">
        <f t="shared" si="13"/>
        <v>60.827514546965915</v>
      </c>
    </row>
    <row r="38" spans="1:19" s="176" customFormat="1" ht="15">
      <c r="A38" s="160">
        <v>11</v>
      </c>
      <c r="B38" s="161" t="s">
        <v>29</v>
      </c>
      <c r="C38" s="164">
        <v>12649</v>
      </c>
      <c r="D38" s="163">
        <v>967587.388</v>
      </c>
      <c r="E38" s="164">
        <v>53659</v>
      </c>
      <c r="F38" s="165"/>
      <c r="G38" s="165">
        <v>52152</v>
      </c>
      <c r="H38" s="167">
        <v>53</v>
      </c>
      <c r="I38" s="167"/>
      <c r="J38" s="167"/>
      <c r="K38" s="167"/>
      <c r="L38" s="168"/>
      <c r="M38" s="169">
        <v>16473102.224</v>
      </c>
      <c r="N38" s="182">
        <v>54775720.23</v>
      </c>
      <c r="O38" s="171">
        <f t="shared" si="10"/>
        <v>4761394.92</v>
      </c>
      <c r="P38" s="172">
        <f t="shared" si="14"/>
        <v>95211463.95024</v>
      </c>
      <c r="Q38" s="184">
        <f t="shared" si="15"/>
        <v>99972858.87024</v>
      </c>
      <c r="R38" s="192">
        <f t="shared" si="12"/>
        <v>7903.617587970591</v>
      </c>
      <c r="S38" s="189">
        <f t="shared" si="13"/>
        <v>76.49516862993123</v>
      </c>
    </row>
    <row r="39" spans="1:19" s="2" customFormat="1" ht="15">
      <c r="A39" s="160">
        <v>12</v>
      </c>
      <c r="B39" s="161" t="s">
        <v>30</v>
      </c>
      <c r="C39" s="162">
        <v>4328</v>
      </c>
      <c r="D39" s="163">
        <v>267754.19</v>
      </c>
      <c r="E39" s="164">
        <v>17293</v>
      </c>
      <c r="F39" s="165"/>
      <c r="G39" s="166">
        <v>16299</v>
      </c>
      <c r="H39" s="167">
        <v>211</v>
      </c>
      <c r="I39" s="167">
        <v>14</v>
      </c>
      <c r="J39" s="167">
        <v>3</v>
      </c>
      <c r="K39" s="167"/>
      <c r="L39" s="168"/>
      <c r="M39" s="169">
        <v>3359026.575</v>
      </c>
      <c r="N39" s="182">
        <v>11168417.36</v>
      </c>
      <c r="O39" s="171">
        <f t="shared" si="10"/>
        <v>1519411.26</v>
      </c>
      <c r="P39" s="172">
        <f t="shared" si="14"/>
        <v>26549072.9412</v>
      </c>
      <c r="Q39" s="184">
        <f t="shared" si="15"/>
        <v>28068484.2012</v>
      </c>
      <c r="R39" s="174">
        <f t="shared" si="12"/>
        <v>6485.3244457486135</v>
      </c>
      <c r="S39" s="175">
        <f t="shared" si="13"/>
        <v>61.865570702402955</v>
      </c>
    </row>
    <row r="40" spans="1:19" s="176" customFormat="1" ht="15">
      <c r="A40" s="160">
        <v>13</v>
      </c>
      <c r="B40" s="161" t="s">
        <v>31</v>
      </c>
      <c r="C40" s="162">
        <v>10569</v>
      </c>
      <c r="D40" s="163">
        <v>834060.04</v>
      </c>
      <c r="E40" s="164">
        <v>50679</v>
      </c>
      <c r="F40" s="165">
        <v>201</v>
      </c>
      <c r="G40" s="166">
        <v>46224</v>
      </c>
      <c r="H40" s="167">
        <v>764</v>
      </c>
      <c r="I40" s="167">
        <v>1</v>
      </c>
      <c r="J40" s="167"/>
      <c r="K40" s="167"/>
      <c r="L40" s="168"/>
      <c r="M40" s="208">
        <v>12175398.336</v>
      </c>
      <c r="N40" s="170">
        <v>40481994.33</v>
      </c>
      <c r="O40" s="171">
        <f t="shared" si="10"/>
        <v>4344255.6</v>
      </c>
      <c r="P40" s="171">
        <f t="shared" si="14"/>
        <v>82312188.1392</v>
      </c>
      <c r="Q40" s="173">
        <f t="shared" si="15"/>
        <v>86656443.7392</v>
      </c>
      <c r="R40" s="190">
        <f t="shared" si="12"/>
        <v>8199.114744933295</v>
      </c>
      <c r="S40" s="209">
        <f t="shared" si="13"/>
        <v>78.91570063392942</v>
      </c>
    </row>
    <row r="41" spans="1:19" s="176" customFormat="1" ht="15">
      <c r="A41" s="160">
        <v>14</v>
      </c>
      <c r="B41" s="161" t="s">
        <v>32</v>
      </c>
      <c r="C41" s="162">
        <v>92</v>
      </c>
      <c r="D41" s="163">
        <v>6550.88</v>
      </c>
      <c r="E41" s="164">
        <v>338</v>
      </c>
      <c r="F41" s="165"/>
      <c r="G41" s="166">
        <v>278</v>
      </c>
      <c r="H41" s="167">
        <v>17</v>
      </c>
      <c r="I41" s="167"/>
      <c r="J41" s="167"/>
      <c r="K41" s="167"/>
      <c r="L41" s="168"/>
      <c r="M41" s="169">
        <v>78932.808</v>
      </c>
      <c r="N41" s="170">
        <v>262467.41</v>
      </c>
      <c r="O41" s="171">
        <f t="shared" si="10"/>
        <v>27986.879999999997</v>
      </c>
      <c r="P41" s="172">
        <f t="shared" si="14"/>
        <v>640363.1424</v>
      </c>
      <c r="Q41" s="173">
        <f t="shared" si="15"/>
        <v>668350.0224</v>
      </c>
      <c r="R41" s="174">
        <f t="shared" si="12"/>
        <v>7264.674156521739</v>
      </c>
      <c r="S41" s="175">
        <f t="shared" si="13"/>
        <v>71.20521739130434</v>
      </c>
    </row>
    <row r="42" spans="1:19" s="176" customFormat="1" ht="15">
      <c r="A42" s="160">
        <v>15</v>
      </c>
      <c r="B42" s="161" t="s">
        <v>33</v>
      </c>
      <c r="C42" s="167">
        <v>268</v>
      </c>
      <c r="D42" s="181">
        <v>14936.7</v>
      </c>
      <c r="E42" s="164">
        <v>1114</v>
      </c>
      <c r="F42" s="165"/>
      <c r="G42" s="167">
        <v>870</v>
      </c>
      <c r="H42" s="166">
        <v>35</v>
      </c>
      <c r="I42" s="166">
        <v>15</v>
      </c>
      <c r="J42" s="166"/>
      <c r="K42" s="166">
        <v>6</v>
      </c>
      <c r="L42" s="168"/>
      <c r="M42" s="182">
        <v>134628.51</v>
      </c>
      <c r="N42" s="182">
        <v>447666.84</v>
      </c>
      <c r="O42" s="171">
        <f t="shared" si="10"/>
        <v>85824.17999999998</v>
      </c>
      <c r="P42" s="171">
        <f t="shared" si="14"/>
        <v>1482106.896</v>
      </c>
      <c r="Q42" s="173">
        <f t="shared" si="15"/>
        <v>1567931.076</v>
      </c>
      <c r="R42" s="174">
        <f t="shared" si="12"/>
        <v>5850.4890895522385</v>
      </c>
      <c r="S42" s="183">
        <f t="shared" si="13"/>
        <v>55.7339552238806</v>
      </c>
    </row>
    <row r="43" spans="1:47" ht="15">
      <c r="A43" s="61"/>
      <c r="B43" s="62" t="s">
        <v>34</v>
      </c>
      <c r="C43" s="211">
        <f>SUM(C28:C42)</f>
        <v>139059</v>
      </c>
      <c r="D43" s="180">
        <f aca="true" t="shared" si="16" ref="D43:L43">SUM(D28:D42)</f>
        <v>8410330.527999999</v>
      </c>
      <c r="E43" s="211">
        <f t="shared" si="16"/>
        <v>479586</v>
      </c>
      <c r="F43" s="211">
        <f t="shared" si="16"/>
        <v>456</v>
      </c>
      <c r="G43" s="211">
        <f t="shared" si="16"/>
        <v>418355</v>
      </c>
      <c r="H43" s="211">
        <f t="shared" si="16"/>
        <v>29964</v>
      </c>
      <c r="I43" s="211">
        <f t="shared" si="16"/>
        <v>2284</v>
      </c>
      <c r="J43" s="211">
        <f t="shared" si="16"/>
        <v>4</v>
      </c>
      <c r="K43" s="211">
        <f t="shared" si="16"/>
        <v>19</v>
      </c>
      <c r="L43" s="211">
        <f t="shared" si="16"/>
        <v>0</v>
      </c>
      <c r="M43" s="179">
        <f>SUM(M28:M42)</f>
        <v>89765506.294</v>
      </c>
      <c r="N43" s="180">
        <f>SUM(N28:N42)</f>
        <v>298226594.61899996</v>
      </c>
      <c r="O43" s="152">
        <f>SUM(O28:O42)</f>
        <v>42980854.74</v>
      </c>
      <c r="P43" s="152">
        <f>SUM(P28:P42)</f>
        <v>821206102.28384</v>
      </c>
      <c r="Q43" s="152">
        <f>SUM(Q28:Q42)</f>
        <v>864186957.02384</v>
      </c>
      <c r="R43" s="153">
        <f t="shared" si="12"/>
        <v>6214.534528680919</v>
      </c>
      <c r="S43" s="153">
        <f t="shared" si="13"/>
        <v>60.48030352584154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5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9.25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47" s="118" customFormat="1" ht="15">
      <c r="A48" s="160">
        <v>1</v>
      </c>
      <c r="B48" s="161" t="s">
        <v>19</v>
      </c>
      <c r="C48" s="164">
        <v>23461</v>
      </c>
      <c r="D48" s="185">
        <v>2790745.46</v>
      </c>
      <c r="E48" s="164">
        <v>85140</v>
      </c>
      <c r="F48" s="165"/>
      <c r="G48" s="165">
        <v>48392</v>
      </c>
      <c r="H48" s="167">
        <v>36748</v>
      </c>
      <c r="I48" s="186"/>
      <c r="J48" s="186"/>
      <c r="K48" s="186"/>
      <c r="L48" s="168">
        <v>23461</v>
      </c>
      <c r="M48" s="212">
        <v>23299710.95</v>
      </c>
      <c r="N48" s="213">
        <v>77451247.69100001</v>
      </c>
      <c r="O48" s="128">
        <f aca="true" t="shared" si="17" ref="O48:O62">(F48*10.15+G48*15.19+H48*25.98+I48*11.17+J48*5.08+K48*1.98)*6</f>
        <v>10138725.120000001</v>
      </c>
      <c r="P48" s="142">
        <f>(D48*15.58)*6+O48</f>
        <v>271017610.7208</v>
      </c>
      <c r="Q48" s="143">
        <f>O48+P48</f>
        <v>281156335.8408</v>
      </c>
      <c r="R48" s="144">
        <f aca="true" t="shared" si="18" ref="R48:R63">Q48/C48</f>
        <v>11983.987717522697</v>
      </c>
      <c r="S48" s="145">
        <f aca="true" t="shared" si="19" ref="S48:S63">D48/C48</f>
        <v>118.95253655001918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19" s="176" customFormat="1" ht="15">
      <c r="A49" s="160">
        <v>2</v>
      </c>
      <c r="B49" s="161" t="s">
        <v>20</v>
      </c>
      <c r="C49" s="164">
        <v>5995</v>
      </c>
      <c r="D49" s="185">
        <v>538356.446</v>
      </c>
      <c r="E49" s="164">
        <v>22043</v>
      </c>
      <c r="F49" s="165"/>
      <c r="G49" s="165">
        <v>20628</v>
      </c>
      <c r="H49" s="167">
        <v>1106</v>
      </c>
      <c r="I49" s="167"/>
      <c r="J49" s="167"/>
      <c r="K49" s="167"/>
      <c r="L49" s="168">
        <v>5995</v>
      </c>
      <c r="M49" s="169">
        <v>4409140.99</v>
      </c>
      <c r="N49" s="182">
        <v>14402325.78</v>
      </c>
      <c r="O49" s="171">
        <f t="shared" si="17"/>
        <v>2052439.2000000002</v>
      </c>
      <c r="P49" s="171">
        <v>52377999.772</v>
      </c>
      <c r="Q49" s="184">
        <f>O49+P49</f>
        <v>54430438.972</v>
      </c>
      <c r="R49" s="192">
        <f t="shared" si="18"/>
        <v>9079.305916930776</v>
      </c>
      <c r="S49" s="189">
        <f t="shared" si="19"/>
        <v>89.80090842368641</v>
      </c>
    </row>
    <row r="50" spans="1:19" s="176" customFormat="1" ht="15">
      <c r="A50" s="160">
        <v>3</v>
      </c>
      <c r="B50" s="161" t="s">
        <v>21</v>
      </c>
      <c r="C50" s="186">
        <v>8475</v>
      </c>
      <c r="D50" s="203">
        <v>1006569.07</v>
      </c>
      <c r="E50" s="164">
        <v>42029</v>
      </c>
      <c r="F50" s="165"/>
      <c r="G50" s="167">
        <v>35792</v>
      </c>
      <c r="H50" s="167">
        <v>5892</v>
      </c>
      <c r="I50" s="167">
        <v>842</v>
      </c>
      <c r="J50" s="167"/>
      <c r="K50" s="167">
        <v>15</v>
      </c>
      <c r="L50" s="168">
        <v>8475</v>
      </c>
      <c r="M50" s="169">
        <v>9558360.9</v>
      </c>
      <c r="N50" s="182">
        <v>31783375.46</v>
      </c>
      <c r="O50" s="171">
        <f t="shared" si="17"/>
        <v>4237136.88</v>
      </c>
      <c r="P50" s="172">
        <f aca="true" t="shared" si="20" ref="P50:P62">(D50*15.58)*6+O50</f>
        <v>98331213.5436</v>
      </c>
      <c r="Q50" s="184">
        <f>O50+P50</f>
        <v>102568350.42359999</v>
      </c>
      <c r="R50" s="192">
        <f t="shared" si="18"/>
        <v>12102.46022697345</v>
      </c>
      <c r="S50" s="189">
        <f t="shared" si="19"/>
        <v>118.76921179941003</v>
      </c>
    </row>
    <row r="51" spans="1:19" s="176" customFormat="1" ht="15">
      <c r="A51" s="160">
        <v>4</v>
      </c>
      <c r="B51" s="161" t="s">
        <v>22</v>
      </c>
      <c r="C51" s="164">
        <v>15006</v>
      </c>
      <c r="D51" s="185">
        <v>1758305.5</v>
      </c>
      <c r="E51" s="164">
        <v>73105</v>
      </c>
      <c r="F51" s="165"/>
      <c r="G51" s="165">
        <v>61209</v>
      </c>
      <c r="H51" s="167">
        <v>11462</v>
      </c>
      <c r="I51" s="167">
        <v>1232</v>
      </c>
      <c r="J51" s="167"/>
      <c r="K51" s="191"/>
      <c r="L51" s="168">
        <v>15006</v>
      </c>
      <c r="M51" s="169">
        <v>11446174.59</v>
      </c>
      <c r="N51" s="182">
        <v>38061209.78</v>
      </c>
      <c r="O51" s="172">
        <f t="shared" si="17"/>
        <v>7447853.459999999</v>
      </c>
      <c r="P51" s="172">
        <f t="shared" si="20"/>
        <v>171814251.60000002</v>
      </c>
      <c r="Q51" s="184">
        <f aca="true" t="shared" si="21" ref="Q51:Q62">O51+P51</f>
        <v>179262105.06000003</v>
      </c>
      <c r="R51" s="192">
        <f t="shared" si="18"/>
        <v>11946.028592562978</v>
      </c>
      <c r="S51" s="189">
        <f t="shared" si="19"/>
        <v>117.17349726775956</v>
      </c>
    </row>
    <row r="52" spans="1:19" s="176" customFormat="1" ht="15">
      <c r="A52" s="160">
        <v>5</v>
      </c>
      <c r="B52" s="161" t="s">
        <v>23</v>
      </c>
      <c r="C52" s="164">
        <v>17474</v>
      </c>
      <c r="D52" s="185">
        <v>1912556.09</v>
      </c>
      <c r="E52" s="164">
        <v>80737</v>
      </c>
      <c r="F52" s="165">
        <v>6</v>
      </c>
      <c r="G52" s="165">
        <v>78987</v>
      </c>
      <c r="H52" s="167">
        <v>1596</v>
      </c>
      <c r="I52" s="194"/>
      <c r="J52" s="194"/>
      <c r="K52" s="194"/>
      <c r="L52" s="168">
        <v>17474</v>
      </c>
      <c r="M52" s="195">
        <v>24707837.556</v>
      </c>
      <c r="N52" s="196">
        <v>82157422.87</v>
      </c>
      <c r="O52" s="171">
        <f t="shared" si="17"/>
        <v>7448025.0600000005</v>
      </c>
      <c r="P52" s="171">
        <f t="shared" si="20"/>
        <v>186233768.35320002</v>
      </c>
      <c r="Q52" s="173">
        <f t="shared" si="21"/>
        <v>193681793.41320002</v>
      </c>
      <c r="R52" s="174">
        <f t="shared" si="18"/>
        <v>11083.99870740529</v>
      </c>
      <c r="S52" s="189">
        <f t="shared" si="19"/>
        <v>109.45153313494335</v>
      </c>
    </row>
    <row r="53" spans="1:19" s="176" customFormat="1" ht="15">
      <c r="A53" s="160">
        <v>6</v>
      </c>
      <c r="B53" s="161" t="s">
        <v>24</v>
      </c>
      <c r="C53" s="164">
        <v>8570</v>
      </c>
      <c r="D53" s="185">
        <v>1123617.225</v>
      </c>
      <c r="E53" s="164">
        <v>47580</v>
      </c>
      <c r="F53" s="191"/>
      <c r="G53" s="165">
        <v>47124</v>
      </c>
      <c r="H53" s="167">
        <v>5</v>
      </c>
      <c r="I53" s="167"/>
      <c r="J53" s="167"/>
      <c r="K53" s="167"/>
      <c r="L53" s="168">
        <v>8570</v>
      </c>
      <c r="M53" s="199">
        <v>6132096.216</v>
      </c>
      <c r="N53" s="200">
        <v>20390300.24</v>
      </c>
      <c r="O53" s="171">
        <f t="shared" si="17"/>
        <v>4295660.76</v>
      </c>
      <c r="P53" s="172">
        <f t="shared" si="20"/>
        <v>109331398.95300002</v>
      </c>
      <c r="Q53" s="173">
        <f t="shared" si="21"/>
        <v>113627059.71300003</v>
      </c>
      <c r="R53" s="174">
        <f t="shared" si="18"/>
        <v>13258.700083197204</v>
      </c>
      <c r="S53" s="175">
        <f t="shared" si="19"/>
        <v>131.11052800466746</v>
      </c>
    </row>
    <row r="54" spans="1:19" s="176" customFormat="1" ht="15">
      <c r="A54" s="160">
        <v>7</v>
      </c>
      <c r="B54" s="161" t="s">
        <v>25</v>
      </c>
      <c r="C54" s="164">
        <v>9117</v>
      </c>
      <c r="D54" s="197">
        <v>1189623.22</v>
      </c>
      <c r="E54" s="165">
        <v>42937</v>
      </c>
      <c r="F54" s="167"/>
      <c r="G54" s="167">
        <v>26856</v>
      </c>
      <c r="H54" s="167">
        <v>15677</v>
      </c>
      <c r="I54" s="167">
        <v>1332</v>
      </c>
      <c r="J54" s="167"/>
      <c r="K54" s="167"/>
      <c r="L54" s="198">
        <v>9117</v>
      </c>
      <c r="M54" s="169">
        <v>8418086.128</v>
      </c>
      <c r="N54" s="182">
        <v>27992565.74</v>
      </c>
      <c r="O54" s="171">
        <f t="shared" si="17"/>
        <v>4980657.24</v>
      </c>
      <c r="P54" s="171">
        <f t="shared" si="20"/>
        <v>116186635.8456</v>
      </c>
      <c r="Q54" s="173">
        <f t="shared" si="21"/>
        <v>121167293.08559999</v>
      </c>
      <c r="R54" s="174">
        <f t="shared" si="18"/>
        <v>13290.259195524843</v>
      </c>
      <c r="S54" s="175">
        <f t="shared" si="19"/>
        <v>130.48406493364044</v>
      </c>
    </row>
    <row r="55" spans="1:19" s="176" customFormat="1" ht="15">
      <c r="A55" s="160">
        <v>8</v>
      </c>
      <c r="B55" s="161" t="s">
        <v>26</v>
      </c>
      <c r="C55" s="164">
        <v>8551</v>
      </c>
      <c r="D55" s="185">
        <v>702296.137</v>
      </c>
      <c r="E55" s="164">
        <v>36962</v>
      </c>
      <c r="F55" s="165"/>
      <c r="G55" s="165">
        <v>24341</v>
      </c>
      <c r="H55" s="167">
        <v>11528</v>
      </c>
      <c r="I55" s="167">
        <v>1340</v>
      </c>
      <c r="J55" s="167"/>
      <c r="K55" s="167">
        <v>87</v>
      </c>
      <c r="L55" s="168">
        <v>8551</v>
      </c>
      <c r="M55" s="169">
        <v>6147892.987</v>
      </c>
      <c r="N55" s="182">
        <v>20443617.39</v>
      </c>
      <c r="O55" s="171">
        <f t="shared" si="17"/>
        <v>4106263.74</v>
      </c>
      <c r="P55" s="171">
        <f t="shared" si="20"/>
        <v>69756906.62675999</v>
      </c>
      <c r="Q55" s="173">
        <f t="shared" si="21"/>
        <v>73863170.36675999</v>
      </c>
      <c r="R55" s="188">
        <f t="shared" si="18"/>
        <v>8637.957006988654</v>
      </c>
      <c r="S55" s="183">
        <f t="shared" si="19"/>
        <v>82.13029318208396</v>
      </c>
    </row>
    <row r="56" spans="1:19" s="176" customFormat="1" ht="15">
      <c r="A56" s="160">
        <v>9</v>
      </c>
      <c r="B56" s="161" t="s">
        <v>27</v>
      </c>
      <c r="C56" s="164">
        <v>4617</v>
      </c>
      <c r="D56" s="185">
        <v>422575.8</v>
      </c>
      <c r="E56" s="164">
        <v>22838</v>
      </c>
      <c r="F56" s="165"/>
      <c r="G56" s="165">
        <v>22802</v>
      </c>
      <c r="H56" s="186"/>
      <c r="I56" s="186">
        <v>1709</v>
      </c>
      <c r="J56" s="186"/>
      <c r="K56" s="186"/>
      <c r="L56" s="168">
        <v>4617</v>
      </c>
      <c r="M56" s="169">
        <v>3956897.724</v>
      </c>
      <c r="N56" s="182">
        <v>13157457.19</v>
      </c>
      <c r="O56" s="171">
        <f t="shared" si="17"/>
        <v>2192711.46</v>
      </c>
      <c r="P56" s="171">
        <f t="shared" si="20"/>
        <v>41695097.243999995</v>
      </c>
      <c r="Q56" s="173">
        <f t="shared" si="21"/>
        <v>43887808.703999996</v>
      </c>
      <c r="R56" s="187">
        <f t="shared" si="18"/>
        <v>9505.698224821312</v>
      </c>
      <c r="S56" s="175">
        <f t="shared" si="19"/>
        <v>91.52605588044185</v>
      </c>
    </row>
    <row r="57" spans="1:19" s="176" customFormat="1" ht="15">
      <c r="A57" s="160">
        <v>10</v>
      </c>
      <c r="B57" s="161" t="s">
        <v>28</v>
      </c>
      <c r="C57" s="164">
        <v>2993</v>
      </c>
      <c r="D57" s="185">
        <v>347933</v>
      </c>
      <c r="E57" s="164">
        <v>14061</v>
      </c>
      <c r="F57" s="165"/>
      <c r="G57" s="165">
        <v>7611</v>
      </c>
      <c r="H57" s="167">
        <v>6109</v>
      </c>
      <c r="I57" s="167">
        <v>501</v>
      </c>
      <c r="J57" s="167">
        <v>9</v>
      </c>
      <c r="K57" s="167">
        <v>3</v>
      </c>
      <c r="L57" s="168">
        <v>2993</v>
      </c>
      <c r="M57" s="169">
        <v>2181632.81</v>
      </c>
      <c r="N57" s="182">
        <v>6181350.71</v>
      </c>
      <c r="O57" s="171">
        <f t="shared" si="17"/>
        <v>1679824.44</v>
      </c>
      <c r="P57" s="171">
        <f t="shared" si="20"/>
        <v>34204601.279999994</v>
      </c>
      <c r="Q57" s="173">
        <f t="shared" si="21"/>
        <v>35884425.71999999</v>
      </c>
      <c r="R57" s="190">
        <f t="shared" si="18"/>
        <v>11989.450624791176</v>
      </c>
      <c r="S57" s="189">
        <f t="shared" si="19"/>
        <v>116.24891413297695</v>
      </c>
    </row>
    <row r="58" spans="1:19" s="176" customFormat="1" ht="15">
      <c r="A58" s="160">
        <v>11</v>
      </c>
      <c r="B58" s="161" t="s">
        <v>29</v>
      </c>
      <c r="C58" s="164">
        <v>10135</v>
      </c>
      <c r="D58" s="163">
        <v>1359656.16</v>
      </c>
      <c r="E58" s="164">
        <v>48135</v>
      </c>
      <c r="F58" s="165">
        <v>4</v>
      </c>
      <c r="G58" s="165">
        <v>47789</v>
      </c>
      <c r="H58" s="167">
        <v>171</v>
      </c>
      <c r="I58" s="167">
        <v>2</v>
      </c>
      <c r="J58" s="167"/>
      <c r="K58" s="167"/>
      <c r="L58" s="168">
        <v>10135</v>
      </c>
      <c r="M58" s="169">
        <v>7501096.426</v>
      </c>
      <c r="N58" s="182">
        <v>24955050.53</v>
      </c>
      <c r="O58" s="171">
        <f t="shared" si="17"/>
        <v>4382522.58</v>
      </c>
      <c r="P58" s="172">
        <f t="shared" si="20"/>
        <v>131483180.41679998</v>
      </c>
      <c r="Q58" s="184">
        <f t="shared" si="21"/>
        <v>135865702.99679998</v>
      </c>
      <c r="R58" s="192">
        <f t="shared" si="18"/>
        <v>13405.5947702812</v>
      </c>
      <c r="S58" s="189">
        <f t="shared" si="19"/>
        <v>134.15452984706462</v>
      </c>
    </row>
    <row r="59" spans="1:19" s="176" customFormat="1" ht="15">
      <c r="A59" s="160">
        <v>12</v>
      </c>
      <c r="B59" s="161" t="s">
        <v>30</v>
      </c>
      <c r="C59" s="162">
        <v>7805</v>
      </c>
      <c r="D59" s="163">
        <v>788215.96</v>
      </c>
      <c r="E59" s="164">
        <v>32272</v>
      </c>
      <c r="F59" s="165"/>
      <c r="G59" s="166">
        <v>29862</v>
      </c>
      <c r="H59" s="167">
        <v>2269</v>
      </c>
      <c r="I59" s="167">
        <v>147</v>
      </c>
      <c r="J59" s="167"/>
      <c r="K59" s="167"/>
      <c r="L59" s="168">
        <v>7805</v>
      </c>
      <c r="M59" s="169">
        <v>6612365.052</v>
      </c>
      <c r="N59" s="182">
        <v>21987742.71</v>
      </c>
      <c r="O59" s="171">
        <f t="shared" si="17"/>
        <v>3085166.34</v>
      </c>
      <c r="P59" s="172">
        <f t="shared" si="20"/>
        <v>76767594.2808</v>
      </c>
      <c r="Q59" s="184">
        <f t="shared" si="21"/>
        <v>79852760.6208</v>
      </c>
      <c r="R59" s="174">
        <f t="shared" si="18"/>
        <v>10230.975095554133</v>
      </c>
      <c r="S59" s="175">
        <f t="shared" si="19"/>
        <v>100.98859192825111</v>
      </c>
    </row>
    <row r="60" spans="1:19" s="176" customFormat="1" ht="15">
      <c r="A60" s="160">
        <v>13</v>
      </c>
      <c r="B60" s="161" t="s">
        <v>31</v>
      </c>
      <c r="C60" s="162">
        <v>13177</v>
      </c>
      <c r="D60" s="163">
        <v>1692343.65</v>
      </c>
      <c r="E60" s="164">
        <v>68112</v>
      </c>
      <c r="F60" s="165">
        <v>351</v>
      </c>
      <c r="G60" s="166">
        <v>64127</v>
      </c>
      <c r="H60" s="167">
        <v>3156</v>
      </c>
      <c r="I60" s="167">
        <v>24</v>
      </c>
      <c r="J60" s="167"/>
      <c r="K60" s="167"/>
      <c r="L60" s="168">
        <v>13177</v>
      </c>
      <c r="M60" s="208">
        <v>12199639.752</v>
      </c>
      <c r="N60" s="170">
        <v>40567038.44</v>
      </c>
      <c r="O60" s="171">
        <f t="shared" si="17"/>
        <v>6359476.440000001</v>
      </c>
      <c r="P60" s="171">
        <f t="shared" si="20"/>
        <v>164559760.84199998</v>
      </c>
      <c r="Q60" s="173">
        <f t="shared" si="21"/>
        <v>170919237.28199998</v>
      </c>
      <c r="R60" s="190">
        <f t="shared" si="18"/>
        <v>12971.028100629883</v>
      </c>
      <c r="S60" s="209">
        <f t="shared" si="19"/>
        <v>128.43163466646428</v>
      </c>
    </row>
    <row r="61" spans="1:19" s="176" customFormat="1" ht="15">
      <c r="A61" s="160">
        <v>14</v>
      </c>
      <c r="B61" s="161" t="s">
        <v>32</v>
      </c>
      <c r="C61" s="162">
        <v>4669</v>
      </c>
      <c r="D61" s="163">
        <v>528218.04</v>
      </c>
      <c r="E61" s="164">
        <v>21520</v>
      </c>
      <c r="F61" s="165"/>
      <c r="G61" s="166">
        <v>20882</v>
      </c>
      <c r="H61" s="167">
        <v>223</v>
      </c>
      <c r="I61" s="167"/>
      <c r="J61" s="167"/>
      <c r="K61" s="167"/>
      <c r="L61" s="168">
        <v>4669</v>
      </c>
      <c r="M61" s="169">
        <v>4203840.663</v>
      </c>
      <c r="N61" s="170">
        <v>13957648.27</v>
      </c>
      <c r="O61" s="171">
        <f t="shared" si="17"/>
        <v>1937946.72</v>
      </c>
      <c r="P61" s="172">
        <f t="shared" si="20"/>
        <v>51315769.0992</v>
      </c>
      <c r="Q61" s="173">
        <f t="shared" si="21"/>
        <v>53253715.8192</v>
      </c>
      <c r="R61" s="174">
        <f t="shared" si="18"/>
        <v>11405.807628871278</v>
      </c>
      <c r="S61" s="175">
        <f t="shared" si="19"/>
        <v>113.13301349325339</v>
      </c>
    </row>
    <row r="62" spans="1:19" s="176" customFormat="1" ht="15">
      <c r="A62" s="160">
        <v>15</v>
      </c>
      <c r="B62" s="161" t="s">
        <v>33</v>
      </c>
      <c r="C62" s="167">
        <v>2070</v>
      </c>
      <c r="D62" s="181">
        <v>206782.517</v>
      </c>
      <c r="E62" s="164">
        <v>9352</v>
      </c>
      <c r="F62" s="165">
        <v>15</v>
      </c>
      <c r="G62" s="167">
        <v>8102</v>
      </c>
      <c r="H62" s="166">
        <v>705</v>
      </c>
      <c r="I62" s="166">
        <v>198</v>
      </c>
      <c r="J62" s="166"/>
      <c r="K62" s="166">
        <v>41</v>
      </c>
      <c r="L62" s="168">
        <v>2070</v>
      </c>
      <c r="M62" s="182">
        <v>1404407.368</v>
      </c>
      <c r="N62" s="182">
        <v>4669942.38</v>
      </c>
      <c r="O62" s="171">
        <f t="shared" si="17"/>
        <v>862982.22</v>
      </c>
      <c r="P62" s="171">
        <f t="shared" si="20"/>
        <v>20193011.90916</v>
      </c>
      <c r="Q62" s="173">
        <f t="shared" si="21"/>
        <v>21055994.12916</v>
      </c>
      <c r="R62" s="174">
        <f t="shared" si="18"/>
        <v>10171.977840173911</v>
      </c>
      <c r="S62" s="183">
        <f t="shared" si="19"/>
        <v>99.89493574879226</v>
      </c>
    </row>
    <row r="63" spans="1:47" ht="15">
      <c r="A63" s="214"/>
      <c r="B63" s="215" t="s">
        <v>34</v>
      </c>
      <c r="C63" s="211">
        <f>SUM(C48:C62)</f>
        <v>142115</v>
      </c>
      <c r="D63" s="180">
        <f aca="true" t="shared" si="22" ref="D63:L63">SUM(D48:D62)</f>
        <v>16367794.275000002</v>
      </c>
      <c r="E63" s="211">
        <f t="shared" si="22"/>
        <v>646823</v>
      </c>
      <c r="F63" s="211">
        <f t="shared" si="22"/>
        <v>376</v>
      </c>
      <c r="G63" s="211">
        <f t="shared" si="22"/>
        <v>544504</v>
      </c>
      <c r="H63" s="211">
        <f t="shared" si="22"/>
        <v>96647</v>
      </c>
      <c r="I63" s="211">
        <f t="shared" si="22"/>
        <v>7327</v>
      </c>
      <c r="J63" s="211">
        <f t="shared" si="22"/>
        <v>9</v>
      </c>
      <c r="K63" s="211">
        <f t="shared" si="22"/>
        <v>146</v>
      </c>
      <c r="L63" s="211">
        <f t="shared" si="22"/>
        <v>142115</v>
      </c>
      <c r="M63" s="179">
        <f>SUM(M48:M62)</f>
        <v>132179180.11200003</v>
      </c>
      <c r="N63" s="180">
        <f>SUM(N48:N62)</f>
        <v>438158295.181</v>
      </c>
      <c r="O63" s="152">
        <f>SUM(O48:O62)</f>
        <v>65207391.66</v>
      </c>
      <c r="P63" s="152">
        <f>SUM(P48:P62)</f>
        <v>1595268800.4869199</v>
      </c>
      <c r="Q63" s="152">
        <f>SUM(Q48:Q62)</f>
        <v>1660476192.1469202</v>
      </c>
      <c r="R63" s="153">
        <f t="shared" si="18"/>
        <v>11684.031890700631</v>
      </c>
      <c r="S63" s="153">
        <f t="shared" si="19"/>
        <v>115.17288305245754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</sheetData>
  <sheetProtection/>
  <mergeCells count="41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J45:J46"/>
    <mergeCell ref="K45:K46"/>
    <mergeCell ref="I25:I26"/>
    <mergeCell ref="J25:J26"/>
    <mergeCell ref="K25:K26"/>
    <mergeCell ref="L25:N25"/>
    <mergeCell ref="L45:N45"/>
    <mergeCell ref="A45:A46"/>
    <mergeCell ref="B45:B46"/>
    <mergeCell ref="C45:C46"/>
    <mergeCell ref="D45:D46"/>
    <mergeCell ref="F45:H45"/>
    <mergeCell ref="I45:I46"/>
    <mergeCell ref="O45:P45"/>
    <mergeCell ref="Q45:Q46"/>
    <mergeCell ref="R45:R46"/>
    <mergeCell ref="S45:S46"/>
    <mergeCell ref="R25:R26"/>
    <mergeCell ref="S25:S26"/>
    <mergeCell ref="O25:P25"/>
    <mergeCell ref="Q25:Q26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63"/>
  <sheetViews>
    <sheetView zoomScale="91" zoomScaleNormal="91" zoomScalePageLayoutView="0" workbookViewId="0" topLeftCell="A16">
      <selection activeCell="P42" sqref="P42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6.5742187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48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19" s="201" customFormat="1" ht="16.5" customHeight="1">
      <c r="A7" s="17">
        <v>1</v>
      </c>
      <c r="B7" s="18" t="s">
        <v>19</v>
      </c>
      <c r="C7" s="19">
        <f aca="true" t="shared" si="0" ref="C7:K21">C28+C48</f>
        <v>78318</v>
      </c>
      <c r="D7" s="20">
        <f t="shared" si="0"/>
        <v>5580133.17</v>
      </c>
      <c r="E7" s="19">
        <f t="shared" si="0"/>
        <v>209122</v>
      </c>
      <c r="F7" s="21">
        <f t="shared" si="0"/>
        <v>245</v>
      </c>
      <c r="G7" s="21">
        <f t="shared" si="0"/>
        <v>152818</v>
      </c>
      <c r="H7" s="22">
        <f t="shared" si="0"/>
        <v>56059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10">
        <f>L48</f>
        <v>23577</v>
      </c>
      <c r="M7" s="177">
        <f>M28+M48</f>
        <v>30000044.166</v>
      </c>
      <c r="N7" s="178">
        <f>N28+N48</f>
        <v>99748110.588</v>
      </c>
      <c r="O7" s="25">
        <f aca="true" t="shared" si="1" ref="O7:O21">(F7*10.15+G7*15.19+H7*25.98+I7*11.17+J7*5.08+K7*1.98)*6</f>
        <v>22681229.94</v>
      </c>
      <c r="P7" s="26">
        <f>(D7*15.58)*6+O7</f>
        <v>544312078.6716</v>
      </c>
      <c r="Q7" s="27">
        <f>O7+P7</f>
        <v>566993308.6116</v>
      </c>
      <c r="R7" s="28">
        <f aca="true" t="shared" si="2" ref="R7:R22">Q7/C7</f>
        <v>7239.629569340382</v>
      </c>
      <c r="S7" s="29">
        <f aca="true" t="shared" si="3" ref="S7:S22">D7/C7</f>
        <v>71.24968934344595</v>
      </c>
    </row>
    <row r="8" spans="1:22" s="216" customFormat="1" ht="16.5" customHeight="1">
      <c r="A8" s="160">
        <v>2</v>
      </c>
      <c r="B8" s="161" t="s">
        <v>20</v>
      </c>
      <c r="C8" s="164">
        <f t="shared" si="0"/>
        <v>10611</v>
      </c>
      <c r="D8" s="185">
        <f t="shared" si="0"/>
        <v>761286.2660000001</v>
      </c>
      <c r="E8" s="164">
        <f t="shared" si="0"/>
        <v>34798</v>
      </c>
      <c r="F8" s="165">
        <f t="shared" si="0"/>
        <v>1</v>
      </c>
      <c r="G8" s="165">
        <f t="shared" si="0"/>
        <v>30510</v>
      </c>
      <c r="H8" s="167">
        <f t="shared" si="0"/>
        <v>1440</v>
      </c>
      <c r="I8" s="186">
        <f t="shared" si="0"/>
        <v>0</v>
      </c>
      <c r="J8" s="186">
        <f t="shared" si="0"/>
        <v>0</v>
      </c>
      <c r="K8" s="186">
        <f t="shared" si="0"/>
        <v>0</v>
      </c>
      <c r="L8" s="168">
        <f aca="true" t="shared" si="4" ref="L8:L21">L49</f>
        <v>6018</v>
      </c>
      <c r="M8" s="212">
        <f aca="true" t="shared" si="5" ref="M8:N21">M29+M49</f>
        <v>5806806.23</v>
      </c>
      <c r="N8" s="213">
        <f t="shared" si="5"/>
        <v>19286888.27</v>
      </c>
      <c r="O8" s="171">
        <f>(F8*10.15+G8*15.19+H8*25.98+I8*11.17+J8*5.08+K8*1.98)*6</f>
        <v>3005209.5</v>
      </c>
      <c r="P8" s="171">
        <v>66226871.712</v>
      </c>
      <c r="Q8" s="173">
        <f>O8+P8</f>
        <v>69232081.212</v>
      </c>
      <c r="R8" s="192">
        <f t="shared" si="2"/>
        <v>6524.557648854961</v>
      </c>
      <c r="S8" s="189">
        <f t="shared" si="3"/>
        <v>71.74500669116955</v>
      </c>
      <c r="T8" s="228"/>
      <c r="U8" s="228"/>
      <c r="V8" s="228"/>
    </row>
    <row r="9" spans="1:23" s="216" customFormat="1" ht="16.5" customHeight="1">
      <c r="A9" s="160">
        <v>3</v>
      </c>
      <c r="B9" s="161" t="s">
        <v>21</v>
      </c>
      <c r="C9" s="164">
        <f t="shared" si="0"/>
        <v>13927</v>
      </c>
      <c r="D9" s="185">
        <f t="shared" si="0"/>
        <v>1405477.8</v>
      </c>
      <c r="E9" s="164">
        <f t="shared" si="0"/>
        <v>67152</v>
      </c>
      <c r="F9" s="165">
        <f t="shared" si="0"/>
        <v>0</v>
      </c>
      <c r="G9" s="165">
        <f t="shared" si="0"/>
        <v>56794</v>
      </c>
      <c r="H9" s="167">
        <f t="shared" si="0"/>
        <v>6965</v>
      </c>
      <c r="I9" s="186">
        <f t="shared" si="0"/>
        <v>1222</v>
      </c>
      <c r="J9" s="186">
        <f t="shared" si="0"/>
        <v>1</v>
      </c>
      <c r="K9" s="186">
        <f t="shared" si="0"/>
        <v>15</v>
      </c>
      <c r="L9" s="168">
        <f t="shared" si="4"/>
        <v>8586</v>
      </c>
      <c r="M9" s="212">
        <f t="shared" si="5"/>
        <v>12528331.248</v>
      </c>
      <c r="N9" s="213">
        <f t="shared" si="5"/>
        <v>41659101.05</v>
      </c>
      <c r="O9" s="171">
        <f t="shared" si="1"/>
        <v>6344016.48</v>
      </c>
      <c r="P9" s="172">
        <f>(D9*15.58)*6+O9</f>
        <v>137728081.224</v>
      </c>
      <c r="Q9" s="184">
        <f>O9+P9</f>
        <v>144072097.704</v>
      </c>
      <c r="R9" s="192">
        <f t="shared" si="2"/>
        <v>10344.804890069649</v>
      </c>
      <c r="S9" s="189">
        <f t="shared" si="3"/>
        <v>100.9174840238386</v>
      </c>
      <c r="T9" s="229"/>
      <c r="U9" s="230"/>
      <c r="V9" s="231"/>
      <c r="W9" s="232"/>
    </row>
    <row r="10" spans="1:22" s="216" customFormat="1" ht="16.5" customHeight="1">
      <c r="A10" s="160">
        <v>4</v>
      </c>
      <c r="B10" s="161" t="s">
        <v>22</v>
      </c>
      <c r="C10" s="164">
        <f t="shared" si="0"/>
        <v>25399</v>
      </c>
      <c r="D10" s="185">
        <f t="shared" si="0"/>
        <v>2443426.37</v>
      </c>
      <c r="E10" s="164">
        <f t="shared" si="0"/>
        <v>117747</v>
      </c>
      <c r="F10" s="165">
        <f t="shared" si="0"/>
        <v>0</v>
      </c>
      <c r="G10" s="165">
        <f t="shared" si="0"/>
        <v>100227</v>
      </c>
      <c r="H10" s="167">
        <f t="shared" si="0"/>
        <v>13840</v>
      </c>
      <c r="I10" s="186">
        <f t="shared" si="0"/>
        <v>1876</v>
      </c>
      <c r="J10" s="186">
        <f t="shared" si="0"/>
        <v>0</v>
      </c>
      <c r="K10" s="186">
        <f t="shared" si="0"/>
        <v>0</v>
      </c>
      <c r="L10" s="168">
        <f t="shared" si="4"/>
        <v>15066</v>
      </c>
      <c r="M10" s="212">
        <f t="shared" si="5"/>
        <v>22787676.726999998</v>
      </c>
      <c r="N10" s="213">
        <f t="shared" si="5"/>
        <v>75774427.57000001</v>
      </c>
      <c r="O10" s="172">
        <f t="shared" si="1"/>
        <v>11417797.499999998</v>
      </c>
      <c r="P10" s="172">
        <f aca="true" t="shared" si="6" ref="P10:P21">(D10*15.58)*6+O10</f>
        <v>239829294.5676</v>
      </c>
      <c r="Q10" s="184">
        <f aca="true" t="shared" si="7" ref="Q10:Q16">O10+P10</f>
        <v>251247092.0676</v>
      </c>
      <c r="R10" s="192">
        <f t="shared" si="2"/>
        <v>9892.007247041223</v>
      </c>
      <c r="S10" s="189">
        <f t="shared" si="3"/>
        <v>96.2016760502382</v>
      </c>
      <c r="T10" s="228"/>
      <c r="U10" s="228"/>
      <c r="V10" s="228"/>
    </row>
    <row r="11" spans="1:22" s="216" customFormat="1" ht="16.5" customHeight="1">
      <c r="A11" s="160">
        <v>5</v>
      </c>
      <c r="B11" s="161" t="s">
        <v>23</v>
      </c>
      <c r="C11" s="164">
        <f t="shared" si="0"/>
        <v>32795</v>
      </c>
      <c r="D11" s="185">
        <f t="shared" si="0"/>
        <v>2906590.2800000003</v>
      </c>
      <c r="E11" s="164">
        <f t="shared" si="0"/>
        <v>143703</v>
      </c>
      <c r="F11" s="165">
        <f t="shared" si="0"/>
        <v>6</v>
      </c>
      <c r="G11" s="165">
        <f t="shared" si="0"/>
        <v>136748</v>
      </c>
      <c r="H11" s="167">
        <f t="shared" si="0"/>
        <v>2343</v>
      </c>
      <c r="I11" s="186">
        <f t="shared" si="0"/>
        <v>0</v>
      </c>
      <c r="J11" s="186">
        <f t="shared" si="0"/>
        <v>0</v>
      </c>
      <c r="K11" s="186">
        <f t="shared" si="0"/>
        <v>0</v>
      </c>
      <c r="L11" s="168">
        <f t="shared" si="4"/>
        <v>17572</v>
      </c>
      <c r="M11" s="212">
        <f t="shared" si="5"/>
        <v>33684008.967</v>
      </c>
      <c r="N11" s="213">
        <f t="shared" si="5"/>
        <v>112009555.97</v>
      </c>
      <c r="O11" s="171">
        <f t="shared" si="1"/>
        <v>12828804.959999997</v>
      </c>
      <c r="P11" s="171">
        <f t="shared" si="6"/>
        <v>284536864.3344</v>
      </c>
      <c r="Q11" s="173">
        <f t="shared" si="7"/>
        <v>297365669.2944</v>
      </c>
      <c r="R11" s="174">
        <f t="shared" si="2"/>
        <v>9067.40872981857</v>
      </c>
      <c r="S11" s="189">
        <f t="shared" si="3"/>
        <v>88.62906784570819</v>
      </c>
      <c r="T11" s="228"/>
      <c r="U11" s="228"/>
      <c r="V11" s="228"/>
    </row>
    <row r="12" spans="1:19" s="216" customFormat="1" ht="16.5" customHeight="1">
      <c r="A12" s="160">
        <v>6</v>
      </c>
      <c r="B12" s="161" t="s">
        <v>24</v>
      </c>
      <c r="C12" s="164">
        <f t="shared" si="0"/>
        <v>17660</v>
      </c>
      <c r="D12" s="185">
        <f t="shared" si="0"/>
        <v>1752590.9050000003</v>
      </c>
      <c r="E12" s="164">
        <f t="shared" si="0"/>
        <v>91343</v>
      </c>
      <c r="F12" s="165">
        <f t="shared" si="0"/>
        <v>4</v>
      </c>
      <c r="G12" s="165">
        <f t="shared" si="0"/>
        <v>86606</v>
      </c>
      <c r="H12" s="167">
        <f t="shared" si="0"/>
        <v>5</v>
      </c>
      <c r="I12" s="186">
        <f t="shared" si="0"/>
        <v>0</v>
      </c>
      <c r="J12" s="186">
        <f t="shared" si="0"/>
        <v>0</v>
      </c>
      <c r="K12" s="186">
        <f t="shared" si="0"/>
        <v>0</v>
      </c>
      <c r="L12" s="168">
        <f t="shared" si="4"/>
        <v>8601</v>
      </c>
      <c r="M12" s="212">
        <f t="shared" si="5"/>
        <v>20678933.945</v>
      </c>
      <c r="N12" s="213">
        <f t="shared" si="5"/>
        <v>68761852.4</v>
      </c>
      <c r="O12" s="171">
        <f t="shared" si="1"/>
        <v>7894293.84</v>
      </c>
      <c r="P12" s="172">
        <f t="shared" si="6"/>
        <v>171726491.63940004</v>
      </c>
      <c r="Q12" s="173">
        <f>O12+P12</f>
        <v>179620785.47940004</v>
      </c>
      <c r="R12" s="174">
        <f t="shared" si="2"/>
        <v>10171.05240540204</v>
      </c>
      <c r="S12" s="175">
        <f t="shared" si="3"/>
        <v>99.24070809739526</v>
      </c>
    </row>
    <row r="13" spans="1:19" s="216" customFormat="1" ht="16.5" customHeight="1">
      <c r="A13" s="160">
        <v>7</v>
      </c>
      <c r="B13" s="161" t="s">
        <v>25</v>
      </c>
      <c r="C13" s="164">
        <f t="shared" si="0"/>
        <v>13006</v>
      </c>
      <c r="D13" s="185">
        <f t="shared" si="0"/>
        <v>1432613.92</v>
      </c>
      <c r="E13" s="164">
        <f t="shared" si="0"/>
        <v>57843</v>
      </c>
      <c r="F13" s="165">
        <f t="shared" si="0"/>
        <v>5</v>
      </c>
      <c r="G13" s="165">
        <f t="shared" si="0"/>
        <v>37434</v>
      </c>
      <c r="H13" s="167">
        <f t="shared" si="0"/>
        <v>18514</v>
      </c>
      <c r="I13" s="186">
        <f t="shared" si="0"/>
        <v>1567</v>
      </c>
      <c r="J13" s="186">
        <f t="shared" si="0"/>
        <v>0</v>
      </c>
      <c r="K13" s="186">
        <f t="shared" si="0"/>
        <v>0</v>
      </c>
      <c r="L13" s="168">
        <f t="shared" si="4"/>
        <v>9145</v>
      </c>
      <c r="M13" s="212">
        <f t="shared" si="5"/>
        <v>10340385.519000001</v>
      </c>
      <c r="N13" s="213">
        <f t="shared" si="5"/>
        <v>34385710.97</v>
      </c>
      <c r="O13" s="171">
        <f t="shared" si="1"/>
        <v>6403021.919999999</v>
      </c>
      <c r="P13" s="171">
        <f t="shared" si="6"/>
        <v>140323771.1616</v>
      </c>
      <c r="Q13" s="173">
        <f>O13+P13</f>
        <v>146726793.08159998</v>
      </c>
      <c r="R13" s="174">
        <f t="shared" si="2"/>
        <v>11281.46955878825</v>
      </c>
      <c r="S13" s="175">
        <f t="shared" si="3"/>
        <v>110.15023220052284</v>
      </c>
    </row>
    <row r="14" spans="1:19" s="216" customFormat="1" ht="16.5" customHeight="1">
      <c r="A14" s="160">
        <v>8</v>
      </c>
      <c r="B14" s="161" t="s">
        <v>26</v>
      </c>
      <c r="C14" s="164">
        <f t="shared" si="0"/>
        <v>11741</v>
      </c>
      <c r="D14" s="217">
        <f t="shared" si="0"/>
        <v>851984.817</v>
      </c>
      <c r="E14" s="164">
        <f t="shared" si="0"/>
        <v>47160</v>
      </c>
      <c r="F14" s="165">
        <f t="shared" si="0"/>
        <v>0</v>
      </c>
      <c r="G14" s="165">
        <f t="shared" si="0"/>
        <v>31641</v>
      </c>
      <c r="H14" s="167">
        <f t="shared" si="0"/>
        <v>12933</v>
      </c>
      <c r="I14" s="186">
        <f t="shared" si="0"/>
        <v>1522</v>
      </c>
      <c r="J14" s="186">
        <f t="shared" si="0"/>
        <v>0</v>
      </c>
      <c r="K14" s="186">
        <f t="shared" si="0"/>
        <v>100</v>
      </c>
      <c r="L14" s="168">
        <f t="shared" si="4"/>
        <v>8619</v>
      </c>
      <c r="M14" s="212">
        <f t="shared" si="5"/>
        <v>7713162.587</v>
      </c>
      <c r="N14" s="213">
        <f t="shared" si="5"/>
        <v>25640779.25</v>
      </c>
      <c r="O14" s="171">
        <f t="shared" si="1"/>
        <v>5002949.22</v>
      </c>
      <c r="P14" s="171">
        <f t="shared" si="6"/>
        <v>84646489.91316</v>
      </c>
      <c r="Q14" s="173">
        <f t="shared" si="7"/>
        <v>89649439.13316</v>
      </c>
      <c r="R14" s="188">
        <f t="shared" si="2"/>
        <v>7635.588036211566</v>
      </c>
      <c r="S14" s="183">
        <f t="shared" si="3"/>
        <v>72.56492777446554</v>
      </c>
    </row>
    <row r="15" spans="1:19" s="216" customFormat="1" ht="16.5" customHeight="1">
      <c r="A15" s="160">
        <v>9</v>
      </c>
      <c r="B15" s="161" t="s">
        <v>27</v>
      </c>
      <c r="C15" s="164">
        <f t="shared" si="0"/>
        <v>8163</v>
      </c>
      <c r="D15" s="185">
        <f t="shared" si="0"/>
        <v>622849.5</v>
      </c>
      <c r="E15" s="164">
        <f t="shared" si="0"/>
        <v>38575</v>
      </c>
      <c r="F15" s="165">
        <f t="shared" si="0"/>
        <v>0</v>
      </c>
      <c r="G15" s="165">
        <f t="shared" si="0"/>
        <v>34799</v>
      </c>
      <c r="H15" s="167">
        <f t="shared" si="0"/>
        <v>0</v>
      </c>
      <c r="I15" s="186">
        <f t="shared" si="0"/>
        <v>2404</v>
      </c>
      <c r="J15" s="186">
        <f t="shared" si="0"/>
        <v>0</v>
      </c>
      <c r="K15" s="186">
        <f t="shared" si="0"/>
        <v>0</v>
      </c>
      <c r="L15" s="168">
        <f t="shared" si="4"/>
        <v>4621</v>
      </c>
      <c r="M15" s="212">
        <f t="shared" si="5"/>
        <v>6401828.700999999</v>
      </c>
      <c r="N15" s="213">
        <f t="shared" si="5"/>
        <v>21287489.7</v>
      </c>
      <c r="O15" s="171">
        <f t="shared" si="1"/>
        <v>3332696.94</v>
      </c>
      <c r="P15" s="171">
        <f t="shared" si="6"/>
        <v>61556668.2</v>
      </c>
      <c r="Q15" s="173">
        <f t="shared" si="7"/>
        <v>64889365.14</v>
      </c>
      <c r="R15" s="187">
        <f t="shared" si="2"/>
        <v>7949.205578831312</v>
      </c>
      <c r="S15" s="175">
        <f t="shared" si="3"/>
        <v>76.30154355016538</v>
      </c>
    </row>
    <row r="16" spans="1:19" s="216" customFormat="1" ht="16.5" customHeight="1">
      <c r="A16" s="160">
        <v>10</v>
      </c>
      <c r="B16" s="161" t="s">
        <v>28</v>
      </c>
      <c r="C16" s="164">
        <f t="shared" si="0"/>
        <v>4189</v>
      </c>
      <c r="D16" s="185">
        <f t="shared" si="0"/>
        <v>421234.5</v>
      </c>
      <c r="E16" s="164">
        <f t="shared" si="0"/>
        <v>18687</v>
      </c>
      <c r="F16" s="165">
        <f t="shared" si="0"/>
        <v>0</v>
      </c>
      <c r="G16" s="165">
        <f t="shared" si="0"/>
        <v>10526</v>
      </c>
      <c r="H16" s="167">
        <f t="shared" si="0"/>
        <v>6697</v>
      </c>
      <c r="I16" s="186">
        <f t="shared" si="0"/>
        <v>607</v>
      </c>
      <c r="J16" s="186">
        <f t="shared" si="0"/>
        <v>9</v>
      </c>
      <c r="K16" s="186">
        <f t="shared" si="0"/>
        <v>3</v>
      </c>
      <c r="L16" s="168">
        <f t="shared" si="4"/>
        <v>2993</v>
      </c>
      <c r="M16" s="212">
        <f t="shared" si="5"/>
        <v>2738615.647</v>
      </c>
      <c r="N16" s="213">
        <f t="shared" si="5"/>
        <v>8321682.14</v>
      </c>
      <c r="O16" s="171">
        <f t="shared" si="1"/>
        <v>2044259.0999999999</v>
      </c>
      <c r="P16" s="171">
        <f t="shared" si="6"/>
        <v>41421260.160000004</v>
      </c>
      <c r="Q16" s="173">
        <f t="shared" si="7"/>
        <v>43465519.260000005</v>
      </c>
      <c r="R16" s="190">
        <f t="shared" si="2"/>
        <v>10376.108679875866</v>
      </c>
      <c r="S16" s="189">
        <f t="shared" si="3"/>
        <v>100.55729291000239</v>
      </c>
    </row>
    <row r="17" spans="1:19" s="216" customFormat="1" ht="16.5" customHeight="1">
      <c r="A17" s="160">
        <v>11</v>
      </c>
      <c r="B17" s="161" t="s">
        <v>29</v>
      </c>
      <c r="C17" s="164">
        <f t="shared" si="0"/>
        <v>22822</v>
      </c>
      <c r="D17" s="185">
        <f t="shared" si="0"/>
        <v>2331730.348</v>
      </c>
      <c r="E17" s="164">
        <f t="shared" si="0"/>
        <v>101929</v>
      </c>
      <c r="F17" s="165">
        <f t="shared" si="0"/>
        <v>4</v>
      </c>
      <c r="G17" s="165">
        <f t="shared" si="0"/>
        <v>100079</v>
      </c>
      <c r="H17" s="167">
        <f t="shared" si="0"/>
        <v>224</v>
      </c>
      <c r="I17" s="186">
        <f t="shared" si="0"/>
        <v>2</v>
      </c>
      <c r="J17" s="186">
        <f t="shared" si="0"/>
        <v>0</v>
      </c>
      <c r="K17" s="186">
        <f t="shared" si="0"/>
        <v>0</v>
      </c>
      <c r="L17" s="168">
        <f t="shared" si="4"/>
        <v>10244</v>
      </c>
      <c r="M17" s="212">
        <f t="shared" si="5"/>
        <v>28349041.089</v>
      </c>
      <c r="N17" s="213">
        <f t="shared" si="5"/>
        <v>94292612.41</v>
      </c>
      <c r="O17" s="171">
        <f t="shared" si="1"/>
        <v>9156494.82</v>
      </c>
      <c r="P17" s="172">
        <f t="shared" si="6"/>
        <v>227126647.75104</v>
      </c>
      <c r="Q17" s="184">
        <f>O17+P17</f>
        <v>236283142.57104</v>
      </c>
      <c r="R17" s="192">
        <f t="shared" si="2"/>
        <v>10353.305694989045</v>
      </c>
      <c r="S17" s="189">
        <f t="shared" si="3"/>
        <v>102.17028954517572</v>
      </c>
    </row>
    <row r="18" spans="1:19" s="216" customFormat="1" ht="16.5" customHeight="1">
      <c r="A18" s="160">
        <v>12</v>
      </c>
      <c r="B18" s="161" t="s">
        <v>30</v>
      </c>
      <c r="C18" s="164">
        <f t="shared" si="0"/>
        <v>12161</v>
      </c>
      <c r="D18" s="185">
        <f t="shared" si="0"/>
        <v>1089210.35</v>
      </c>
      <c r="E18" s="164">
        <f t="shared" si="0"/>
        <v>51559</v>
      </c>
      <c r="F18" s="165">
        <f t="shared" si="0"/>
        <v>0</v>
      </c>
      <c r="G18" s="165">
        <f t="shared" si="0"/>
        <v>46226</v>
      </c>
      <c r="H18" s="167">
        <f t="shared" si="0"/>
        <v>2499</v>
      </c>
      <c r="I18" s="186">
        <f t="shared" si="0"/>
        <v>132</v>
      </c>
      <c r="J18" s="186">
        <f t="shared" si="0"/>
        <v>3</v>
      </c>
      <c r="K18" s="186">
        <f t="shared" si="0"/>
        <v>0</v>
      </c>
      <c r="L18" s="168">
        <f t="shared" si="4"/>
        <v>7844</v>
      </c>
      <c r="M18" s="212">
        <f t="shared" si="5"/>
        <v>10328890.594999999</v>
      </c>
      <c r="N18" s="213">
        <f t="shared" si="5"/>
        <v>34346023.69</v>
      </c>
      <c r="O18" s="171">
        <f t="shared" si="1"/>
        <v>4611519.84</v>
      </c>
      <c r="P18" s="172">
        <f t="shared" si="6"/>
        <v>106430903.35800001</v>
      </c>
      <c r="Q18" s="184">
        <f>O18+P18</f>
        <v>111042423.19800001</v>
      </c>
      <c r="R18" s="174">
        <f t="shared" si="2"/>
        <v>9131.027316668038</v>
      </c>
      <c r="S18" s="175">
        <f t="shared" si="3"/>
        <v>89.56585395937834</v>
      </c>
    </row>
    <row r="19" spans="1:19" s="226" customFormat="1" ht="16.5" customHeight="1">
      <c r="A19" s="160">
        <v>13</v>
      </c>
      <c r="B19" s="161" t="s">
        <v>31</v>
      </c>
      <c r="C19" s="164">
        <f t="shared" si="0"/>
        <v>23750</v>
      </c>
      <c r="D19" s="185">
        <f t="shared" si="0"/>
        <v>2527253.69</v>
      </c>
      <c r="E19" s="164">
        <f t="shared" si="0"/>
        <v>118776</v>
      </c>
      <c r="F19" s="165">
        <f t="shared" si="0"/>
        <v>552</v>
      </c>
      <c r="G19" s="165">
        <f t="shared" si="0"/>
        <v>110412</v>
      </c>
      <c r="H19" s="167">
        <f t="shared" si="0"/>
        <v>3919</v>
      </c>
      <c r="I19" s="186">
        <f t="shared" si="0"/>
        <v>25</v>
      </c>
      <c r="J19" s="186">
        <f t="shared" si="0"/>
        <v>0</v>
      </c>
      <c r="K19" s="186">
        <f t="shared" si="0"/>
        <v>0</v>
      </c>
      <c r="L19" s="168">
        <f t="shared" si="4"/>
        <v>13245</v>
      </c>
      <c r="M19" s="212">
        <f t="shared" si="5"/>
        <v>22925683.692</v>
      </c>
      <c r="N19" s="213">
        <f t="shared" si="5"/>
        <v>76213896.72</v>
      </c>
      <c r="O19" s="171">
        <f t="shared" si="1"/>
        <v>10709135.700000001</v>
      </c>
      <c r="P19" s="171">
        <f t="shared" si="6"/>
        <v>246956810.64119998</v>
      </c>
      <c r="Q19" s="173">
        <f>O19+P19</f>
        <v>257665946.34119996</v>
      </c>
      <c r="R19" s="190">
        <f t="shared" si="2"/>
        <v>10849.09247752421</v>
      </c>
      <c r="S19" s="209">
        <f t="shared" si="3"/>
        <v>106.41068168421053</v>
      </c>
    </row>
    <row r="20" spans="1:19" s="216" customFormat="1" ht="16.5" customHeight="1">
      <c r="A20" s="160">
        <v>14</v>
      </c>
      <c r="B20" s="161" t="s">
        <v>32</v>
      </c>
      <c r="C20" s="164">
        <f t="shared" si="0"/>
        <v>4766</v>
      </c>
      <c r="D20" s="185">
        <f t="shared" si="0"/>
        <v>534973.42</v>
      </c>
      <c r="E20" s="164">
        <f t="shared" si="0"/>
        <v>21871</v>
      </c>
      <c r="F20" s="165">
        <f t="shared" si="0"/>
        <v>0</v>
      </c>
      <c r="G20" s="165">
        <f t="shared" si="0"/>
        <v>21183</v>
      </c>
      <c r="H20" s="167">
        <f t="shared" si="0"/>
        <v>240</v>
      </c>
      <c r="I20" s="186">
        <f t="shared" si="0"/>
        <v>0</v>
      </c>
      <c r="J20" s="186">
        <f t="shared" si="0"/>
        <v>0</v>
      </c>
      <c r="K20" s="186">
        <f t="shared" si="0"/>
        <v>0</v>
      </c>
      <c r="L20" s="168">
        <f t="shared" si="4"/>
        <v>4663</v>
      </c>
      <c r="M20" s="212">
        <f t="shared" si="5"/>
        <v>3117576.7690000003</v>
      </c>
      <c r="N20" s="213">
        <f t="shared" si="5"/>
        <v>10366571.09</v>
      </c>
      <c r="O20" s="171">
        <f t="shared" si="1"/>
        <v>1968029.8199999998</v>
      </c>
      <c r="P20" s="172">
        <f t="shared" si="6"/>
        <v>51977345.1216</v>
      </c>
      <c r="Q20" s="173">
        <f>O20+P20</f>
        <v>53945374.9416</v>
      </c>
      <c r="R20" s="174">
        <f t="shared" si="2"/>
        <v>11318.794574402014</v>
      </c>
      <c r="S20" s="175">
        <f t="shared" si="3"/>
        <v>112.24788501888376</v>
      </c>
    </row>
    <row r="21" spans="1:19" s="216" customFormat="1" ht="16.5" customHeight="1">
      <c r="A21" s="160">
        <v>15</v>
      </c>
      <c r="B21" s="161" t="s">
        <v>33</v>
      </c>
      <c r="C21" s="164">
        <f t="shared" si="0"/>
        <v>2347</v>
      </c>
      <c r="D21" s="217">
        <f t="shared" si="0"/>
        <v>222537.267</v>
      </c>
      <c r="E21" s="164">
        <f t="shared" si="0"/>
        <v>10507</v>
      </c>
      <c r="F21" s="165">
        <f t="shared" si="0"/>
        <v>15</v>
      </c>
      <c r="G21" s="165">
        <f t="shared" si="0"/>
        <v>8990</v>
      </c>
      <c r="H21" s="167">
        <f t="shared" si="0"/>
        <v>740</v>
      </c>
      <c r="I21" s="186">
        <f t="shared" si="0"/>
        <v>213</v>
      </c>
      <c r="J21" s="186">
        <f t="shared" si="0"/>
        <v>0</v>
      </c>
      <c r="K21" s="186">
        <f t="shared" si="0"/>
        <v>47</v>
      </c>
      <c r="L21" s="168">
        <f t="shared" si="4"/>
        <v>2078</v>
      </c>
      <c r="M21" s="218">
        <f t="shared" si="5"/>
        <v>1706458.145</v>
      </c>
      <c r="N21" s="213">
        <f t="shared" si="5"/>
        <v>5674327.18</v>
      </c>
      <c r="O21" s="171">
        <f t="shared" si="1"/>
        <v>950446.92</v>
      </c>
      <c r="P21" s="171">
        <f t="shared" si="6"/>
        <v>21753230.63916</v>
      </c>
      <c r="Q21" s="173">
        <f>O21+P21</f>
        <v>22703677.55916</v>
      </c>
      <c r="R21" s="174">
        <f t="shared" si="2"/>
        <v>9673.488521158926</v>
      </c>
      <c r="S21" s="183">
        <f t="shared" si="3"/>
        <v>94.81775330208777</v>
      </c>
    </row>
    <row r="22" spans="1:19" s="2" customFormat="1" ht="16.5" customHeight="1">
      <c r="A22" s="61"/>
      <c r="B22" s="62" t="s">
        <v>34</v>
      </c>
      <c r="C22" s="157">
        <f>SUM(C7:C21)</f>
        <v>281655</v>
      </c>
      <c r="D22" s="158">
        <f aca="true" t="shared" si="8" ref="D22:Q22">SUM(D7:D21)</f>
        <v>24883892.603000008</v>
      </c>
      <c r="E22" s="157">
        <f t="shared" si="8"/>
        <v>1130772</v>
      </c>
      <c r="F22" s="157">
        <f t="shared" si="8"/>
        <v>832</v>
      </c>
      <c r="G22" s="157">
        <f t="shared" si="8"/>
        <v>964993</v>
      </c>
      <c r="H22" s="157">
        <f t="shared" si="8"/>
        <v>126418</v>
      </c>
      <c r="I22" s="157">
        <f t="shared" si="8"/>
        <v>9570</v>
      </c>
      <c r="J22" s="157">
        <f t="shared" si="8"/>
        <v>13</v>
      </c>
      <c r="K22" s="157">
        <f t="shared" si="8"/>
        <v>165</v>
      </c>
      <c r="L22" s="211">
        <f>SUM(L7:L21)</f>
        <v>142872</v>
      </c>
      <c r="M22" s="179">
        <f>SUM(M7:M21)</f>
        <v>219107444.02699998</v>
      </c>
      <c r="N22" s="180">
        <f>SUM(N7:N21)</f>
        <v>727769028.9979999</v>
      </c>
      <c r="O22" s="159">
        <f t="shared" si="8"/>
        <v>108349906.5</v>
      </c>
      <c r="P22" s="159">
        <f t="shared" si="8"/>
        <v>2426552809.0947604</v>
      </c>
      <c r="Q22" s="159">
        <f t="shared" si="8"/>
        <v>2534902715.59476</v>
      </c>
      <c r="R22" s="158">
        <f t="shared" si="2"/>
        <v>9000.027393778772</v>
      </c>
      <c r="S22" s="158">
        <f t="shared" si="3"/>
        <v>88.34884025847226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4.2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19" s="176" customFormat="1" ht="15">
      <c r="A28" s="160">
        <v>1</v>
      </c>
      <c r="B28" s="161" t="s">
        <v>19</v>
      </c>
      <c r="C28" s="164">
        <v>54741</v>
      </c>
      <c r="D28" s="185">
        <v>2758286.4499999997</v>
      </c>
      <c r="E28" s="164">
        <v>123174</v>
      </c>
      <c r="F28" s="165">
        <v>245</v>
      </c>
      <c r="G28" s="165">
        <v>103405</v>
      </c>
      <c r="H28" s="167">
        <v>19524</v>
      </c>
      <c r="I28" s="186">
        <v>0</v>
      </c>
      <c r="J28" s="186">
        <v>0</v>
      </c>
      <c r="K28" s="186">
        <v>0</v>
      </c>
      <c r="L28" s="168"/>
      <c r="M28" s="212">
        <v>9439402.014999999</v>
      </c>
      <c r="N28" s="213">
        <v>31488751.268000003</v>
      </c>
      <c r="O28" s="171">
        <f aca="true" t="shared" si="9" ref="O28:O42">(F28*10.15+G28*15.19+H28*25.98+I28*11.17+J28*5.08+K28*1.98)*6</f>
        <v>12482653.32</v>
      </c>
      <c r="P28" s="172">
        <f>(D28*15.58)*6+O28</f>
        <v>270327270.66599995</v>
      </c>
      <c r="Q28" s="184">
        <f aca="true" t="shared" si="10" ref="Q28:Q42">O28+P28</f>
        <v>282809923.98599994</v>
      </c>
      <c r="R28" s="192">
        <f aca="true" t="shared" si="11" ref="R28:R43">Q28/C28</f>
        <v>5166.327322957198</v>
      </c>
      <c r="S28" s="189">
        <f aca="true" t="shared" si="12" ref="S28:S43">D28/C28</f>
        <v>50.387944136935744</v>
      </c>
    </row>
    <row r="29" spans="1:19" s="2" customFormat="1" ht="15">
      <c r="A29" s="17">
        <v>2</v>
      </c>
      <c r="B29" s="18" t="s">
        <v>20</v>
      </c>
      <c r="C29" s="19">
        <v>4593</v>
      </c>
      <c r="D29" s="20">
        <v>219966.92</v>
      </c>
      <c r="E29" s="19">
        <v>12645</v>
      </c>
      <c r="F29" s="21">
        <v>1</v>
      </c>
      <c r="G29" s="21">
        <v>9762</v>
      </c>
      <c r="H29" s="22">
        <v>334</v>
      </c>
      <c r="I29" s="22"/>
      <c r="J29" s="22"/>
      <c r="K29" s="22"/>
      <c r="L29" s="24"/>
      <c r="M29" s="31">
        <v>1841419.1</v>
      </c>
      <c r="N29" s="32">
        <v>6117145.25</v>
      </c>
      <c r="O29" s="25">
        <f t="shared" si="9"/>
        <v>941833.5</v>
      </c>
      <c r="P29" s="227">
        <v>13560963.248</v>
      </c>
      <c r="Q29" s="33">
        <f t="shared" si="10"/>
        <v>14502796.748</v>
      </c>
      <c r="R29" s="28">
        <f t="shared" si="11"/>
        <v>3157.586925321141</v>
      </c>
      <c r="S29" s="29">
        <f t="shared" si="12"/>
        <v>47.891774439364255</v>
      </c>
    </row>
    <row r="30" spans="1:19" s="2" customFormat="1" ht="15">
      <c r="A30" s="17">
        <v>3</v>
      </c>
      <c r="B30" s="18" t="s">
        <v>21</v>
      </c>
      <c r="C30" s="23">
        <v>5341</v>
      </c>
      <c r="D30" s="35">
        <v>386648.12</v>
      </c>
      <c r="E30" s="19">
        <v>24664</v>
      </c>
      <c r="F30" s="21"/>
      <c r="G30" s="22">
        <v>20580</v>
      </c>
      <c r="H30" s="22">
        <v>1039</v>
      </c>
      <c r="I30" s="22">
        <v>387</v>
      </c>
      <c r="J30" s="22">
        <v>1</v>
      </c>
      <c r="K30" s="22"/>
      <c r="L30" s="24"/>
      <c r="M30" s="31">
        <v>4807947.718</v>
      </c>
      <c r="N30" s="32">
        <v>15987388.73</v>
      </c>
      <c r="O30" s="25">
        <f t="shared" si="9"/>
        <v>2063587.7400000002</v>
      </c>
      <c r="P30" s="26">
        <f aca="true" t="shared" si="13" ref="P30:P42">(D30*15.58)*6+O30</f>
        <v>38207453.9976</v>
      </c>
      <c r="Q30" s="27">
        <f t="shared" si="10"/>
        <v>40271041.7376</v>
      </c>
      <c r="R30" s="28">
        <f t="shared" si="11"/>
        <v>7539.98160224677</v>
      </c>
      <c r="S30" s="29">
        <f t="shared" si="12"/>
        <v>72.39245834113461</v>
      </c>
    </row>
    <row r="31" spans="1:19" s="2" customFormat="1" ht="15">
      <c r="A31" s="17">
        <v>4</v>
      </c>
      <c r="B31" s="18" t="s">
        <v>22</v>
      </c>
      <c r="C31" s="19">
        <v>10333</v>
      </c>
      <c r="D31" s="20">
        <v>678154.87</v>
      </c>
      <c r="E31" s="19">
        <v>44439</v>
      </c>
      <c r="F31" s="21"/>
      <c r="G31" s="21">
        <v>38813</v>
      </c>
      <c r="H31" s="22">
        <v>2388</v>
      </c>
      <c r="I31" s="22">
        <v>645</v>
      </c>
      <c r="J31" s="22"/>
      <c r="K31" s="40"/>
      <c r="L31" s="24"/>
      <c r="M31" s="31">
        <v>9763024.747</v>
      </c>
      <c r="N31" s="32">
        <v>32464788.94</v>
      </c>
      <c r="O31" s="26">
        <f t="shared" si="9"/>
        <v>3952886.16</v>
      </c>
      <c r="P31" s="26">
        <f t="shared" si="13"/>
        <v>67346803.4076</v>
      </c>
      <c r="Q31" s="27">
        <f t="shared" si="10"/>
        <v>71299689.5676</v>
      </c>
      <c r="R31" s="28">
        <f t="shared" si="11"/>
        <v>6900.192545011129</v>
      </c>
      <c r="S31" s="29">
        <f t="shared" si="12"/>
        <v>65.63000774218523</v>
      </c>
    </row>
    <row r="32" spans="1:19" ht="15">
      <c r="A32" s="75">
        <v>5</v>
      </c>
      <c r="B32" s="76" t="s">
        <v>23</v>
      </c>
      <c r="C32" s="77">
        <v>15223</v>
      </c>
      <c r="D32" s="78">
        <v>985506.29</v>
      </c>
      <c r="E32" s="77">
        <v>62624</v>
      </c>
      <c r="F32" s="79"/>
      <c r="G32" s="79">
        <v>57435</v>
      </c>
      <c r="H32" s="80">
        <v>731</v>
      </c>
      <c r="I32" s="237"/>
      <c r="J32" s="237"/>
      <c r="K32" s="237"/>
      <c r="L32" s="81"/>
      <c r="M32" s="238">
        <v>14734879.998</v>
      </c>
      <c r="N32" s="239">
        <v>49001703.96</v>
      </c>
      <c r="O32" s="82">
        <f t="shared" si="9"/>
        <v>5348574.18</v>
      </c>
      <c r="P32" s="82">
        <f t="shared" si="13"/>
        <v>97473702.1692</v>
      </c>
      <c r="Q32" s="223">
        <f t="shared" si="10"/>
        <v>102822276.34920001</v>
      </c>
      <c r="R32" s="224">
        <f t="shared" si="11"/>
        <v>6754.4029658543</v>
      </c>
      <c r="S32" s="83">
        <f t="shared" si="12"/>
        <v>64.73798134401892</v>
      </c>
    </row>
    <row r="33" spans="1:19" ht="15">
      <c r="A33" s="75">
        <v>6</v>
      </c>
      <c r="B33" s="76" t="s">
        <v>24</v>
      </c>
      <c r="C33" s="77">
        <v>9059</v>
      </c>
      <c r="D33" s="78">
        <v>625469.68</v>
      </c>
      <c r="E33" s="77">
        <v>43600</v>
      </c>
      <c r="F33" s="234">
        <v>4</v>
      </c>
      <c r="G33" s="79">
        <v>39311</v>
      </c>
      <c r="H33" s="80"/>
      <c r="I33" s="80"/>
      <c r="J33" s="80"/>
      <c r="K33" s="80"/>
      <c r="L33" s="81"/>
      <c r="M33" s="235">
        <v>11553154.675</v>
      </c>
      <c r="N33" s="236">
        <v>38416555.65</v>
      </c>
      <c r="O33" s="82">
        <f t="shared" si="9"/>
        <v>3583048.1399999997</v>
      </c>
      <c r="P33" s="88">
        <f t="shared" si="13"/>
        <v>62051953.82640001</v>
      </c>
      <c r="Q33" s="223">
        <f t="shared" si="10"/>
        <v>65635001.96640001</v>
      </c>
      <c r="R33" s="224">
        <f t="shared" si="11"/>
        <v>7245.281153151564</v>
      </c>
      <c r="S33" s="225">
        <f t="shared" si="12"/>
        <v>69.04400927254665</v>
      </c>
    </row>
    <row r="34" spans="1:19" ht="15">
      <c r="A34" s="75">
        <v>7</v>
      </c>
      <c r="B34" s="76" t="s">
        <v>25</v>
      </c>
      <c r="C34" s="77">
        <v>3861</v>
      </c>
      <c r="D34" s="219">
        <v>238850.7</v>
      </c>
      <c r="E34" s="79">
        <v>14832</v>
      </c>
      <c r="F34" s="80">
        <v>5</v>
      </c>
      <c r="G34" s="80">
        <v>10526</v>
      </c>
      <c r="H34" s="80">
        <v>2808</v>
      </c>
      <c r="I34" s="80">
        <v>235</v>
      </c>
      <c r="J34" s="80"/>
      <c r="K34" s="80"/>
      <c r="L34" s="220"/>
      <c r="M34" s="221">
        <v>3016208.967</v>
      </c>
      <c r="N34" s="222">
        <v>10029693.64</v>
      </c>
      <c r="O34" s="82">
        <f t="shared" si="9"/>
        <v>1413104.8800000001</v>
      </c>
      <c r="P34" s="82">
        <f t="shared" si="13"/>
        <v>23740868.316000003</v>
      </c>
      <c r="Q34" s="223">
        <f t="shared" si="10"/>
        <v>25153973.196000002</v>
      </c>
      <c r="R34" s="224">
        <f t="shared" si="11"/>
        <v>6514.885572649573</v>
      </c>
      <c r="S34" s="225">
        <f t="shared" si="12"/>
        <v>61.86239316239317</v>
      </c>
    </row>
    <row r="35" spans="1:19" s="2" customFormat="1" ht="15">
      <c r="A35" s="17">
        <v>8</v>
      </c>
      <c r="B35" s="18" t="s">
        <v>26</v>
      </c>
      <c r="C35" s="19">
        <v>3122</v>
      </c>
      <c r="D35" s="20">
        <v>143246.68</v>
      </c>
      <c r="E35" s="19">
        <v>9941</v>
      </c>
      <c r="F35" s="21"/>
      <c r="G35" s="21">
        <v>7119</v>
      </c>
      <c r="H35" s="22">
        <v>1334</v>
      </c>
      <c r="I35" s="22">
        <v>176</v>
      </c>
      <c r="J35" s="22"/>
      <c r="K35" s="22">
        <v>7</v>
      </c>
      <c r="L35" s="24"/>
      <c r="M35" s="31">
        <v>1441769.461</v>
      </c>
      <c r="N35" s="32">
        <v>4786630.36</v>
      </c>
      <c r="O35" s="25">
        <f t="shared" si="9"/>
        <v>868648.26</v>
      </c>
      <c r="P35" s="25">
        <f t="shared" si="13"/>
        <v>14259347.9064</v>
      </c>
      <c r="Q35" s="33">
        <f t="shared" si="10"/>
        <v>15127996.1664</v>
      </c>
      <c r="R35" s="50">
        <f t="shared" si="11"/>
        <v>4845.61055938501</v>
      </c>
      <c r="S35" s="51">
        <f t="shared" si="12"/>
        <v>45.88298526585522</v>
      </c>
    </row>
    <row r="36" spans="1:19" s="2" customFormat="1" ht="15">
      <c r="A36" s="17">
        <v>9</v>
      </c>
      <c r="B36" s="18" t="s">
        <v>27</v>
      </c>
      <c r="C36" s="19">
        <v>3542</v>
      </c>
      <c r="D36" s="20">
        <v>199982.7</v>
      </c>
      <c r="E36" s="19">
        <v>15688</v>
      </c>
      <c r="F36" s="21"/>
      <c r="G36" s="21">
        <v>11948</v>
      </c>
      <c r="H36" s="23"/>
      <c r="I36" s="23">
        <v>687</v>
      </c>
      <c r="J36" s="23"/>
      <c r="K36" s="23"/>
      <c r="L36" s="24"/>
      <c r="M36" s="31">
        <v>2631210.924</v>
      </c>
      <c r="N36" s="32">
        <v>8749304.51</v>
      </c>
      <c r="O36" s="25">
        <f t="shared" si="9"/>
        <v>1134983.46</v>
      </c>
      <c r="P36" s="25">
        <f t="shared" si="13"/>
        <v>19829366.256</v>
      </c>
      <c r="Q36" s="33">
        <f t="shared" si="10"/>
        <v>20964349.716000002</v>
      </c>
      <c r="R36" s="52">
        <f t="shared" si="11"/>
        <v>5918.788739695088</v>
      </c>
      <c r="S36" s="47">
        <f t="shared" si="12"/>
        <v>56.46038961038961</v>
      </c>
    </row>
    <row r="37" spans="1:19" s="2" customFormat="1" ht="15">
      <c r="A37" s="17">
        <v>10</v>
      </c>
      <c r="B37" s="18" t="s">
        <v>28</v>
      </c>
      <c r="C37" s="19">
        <v>1196</v>
      </c>
      <c r="D37" s="20">
        <v>73301.5</v>
      </c>
      <c r="E37" s="19">
        <v>4626</v>
      </c>
      <c r="F37" s="21"/>
      <c r="G37" s="21">
        <v>2915</v>
      </c>
      <c r="H37" s="22">
        <v>588</v>
      </c>
      <c r="I37" s="22">
        <v>106</v>
      </c>
      <c r="J37" s="22"/>
      <c r="K37" s="22"/>
      <c r="L37" s="24"/>
      <c r="M37" s="31">
        <v>787882.73</v>
      </c>
      <c r="N37" s="32">
        <v>2276823.21</v>
      </c>
      <c r="O37" s="25">
        <f t="shared" si="9"/>
        <v>364434.66</v>
      </c>
      <c r="P37" s="25">
        <f t="shared" si="13"/>
        <v>7216658.880000001</v>
      </c>
      <c r="Q37" s="33">
        <f t="shared" si="10"/>
        <v>7581093.540000001</v>
      </c>
      <c r="R37" s="53">
        <f t="shared" si="11"/>
        <v>6338.706973244148</v>
      </c>
      <c r="S37" s="29">
        <f t="shared" si="12"/>
        <v>61.288879598662206</v>
      </c>
    </row>
    <row r="38" spans="1:19" ht="15">
      <c r="A38" s="75">
        <v>11</v>
      </c>
      <c r="B38" s="76" t="s">
        <v>29</v>
      </c>
      <c r="C38" s="77">
        <v>12578</v>
      </c>
      <c r="D38" s="233">
        <v>957664.988</v>
      </c>
      <c r="E38" s="77">
        <v>53379</v>
      </c>
      <c r="F38" s="79"/>
      <c r="G38" s="79">
        <v>51884</v>
      </c>
      <c r="H38" s="80">
        <v>50</v>
      </c>
      <c r="I38" s="80"/>
      <c r="J38" s="80"/>
      <c r="K38" s="80"/>
      <c r="L38" s="81"/>
      <c r="M38" s="221">
        <v>16387646.416</v>
      </c>
      <c r="N38" s="222">
        <v>54508686</v>
      </c>
      <c r="O38" s="82">
        <f t="shared" si="9"/>
        <v>4736501.76</v>
      </c>
      <c r="P38" s="88">
        <f t="shared" si="13"/>
        <v>94259024.83824001</v>
      </c>
      <c r="Q38" s="89">
        <f t="shared" si="10"/>
        <v>98995526.59824002</v>
      </c>
      <c r="R38" s="90">
        <f t="shared" si="11"/>
        <v>7870.530020531088</v>
      </c>
      <c r="S38" s="83">
        <f t="shared" si="12"/>
        <v>76.13809731276832</v>
      </c>
    </row>
    <row r="39" spans="1:19" s="2" customFormat="1" ht="15">
      <c r="A39" s="17">
        <v>12</v>
      </c>
      <c r="B39" s="18" t="s">
        <v>30</v>
      </c>
      <c r="C39" s="55">
        <v>4317</v>
      </c>
      <c r="D39" s="54">
        <v>289354.19</v>
      </c>
      <c r="E39" s="19">
        <v>19120</v>
      </c>
      <c r="F39" s="21"/>
      <c r="G39" s="56">
        <v>16203</v>
      </c>
      <c r="H39" s="22">
        <v>234</v>
      </c>
      <c r="I39" s="22">
        <v>18</v>
      </c>
      <c r="J39" s="22">
        <v>3</v>
      </c>
      <c r="K39" s="22"/>
      <c r="L39" s="24"/>
      <c r="M39" s="31">
        <v>3354644.103</v>
      </c>
      <c r="N39" s="32">
        <v>11155604.51</v>
      </c>
      <c r="O39" s="25">
        <f t="shared" si="9"/>
        <v>1514515.14</v>
      </c>
      <c r="P39" s="26">
        <f t="shared" si="13"/>
        <v>28563344.8212</v>
      </c>
      <c r="Q39" s="27">
        <f t="shared" si="10"/>
        <v>30077859.9612</v>
      </c>
      <c r="R39" s="44">
        <f t="shared" si="11"/>
        <v>6967.305990548992</v>
      </c>
      <c r="S39" s="47">
        <f t="shared" si="12"/>
        <v>67.02668288163076</v>
      </c>
    </row>
    <row r="40" spans="1:19" s="2" customFormat="1" ht="15">
      <c r="A40" s="17">
        <v>13</v>
      </c>
      <c r="B40" s="18" t="s">
        <v>31</v>
      </c>
      <c r="C40" s="55">
        <v>10505</v>
      </c>
      <c r="D40" s="54">
        <v>826505.0399999999</v>
      </c>
      <c r="E40" s="19">
        <v>50376</v>
      </c>
      <c r="F40" s="21">
        <v>201</v>
      </c>
      <c r="G40" s="56">
        <v>45969</v>
      </c>
      <c r="H40" s="22">
        <v>768</v>
      </c>
      <c r="I40" s="22">
        <v>1</v>
      </c>
      <c r="J40" s="22"/>
      <c r="K40" s="22"/>
      <c r="L40" s="24"/>
      <c r="M40" s="57">
        <v>11979335.308999998</v>
      </c>
      <c r="N40" s="58">
        <v>39829835.44</v>
      </c>
      <c r="O40" s="25">
        <f t="shared" si="9"/>
        <v>4321638.42</v>
      </c>
      <c r="P40" s="25">
        <f t="shared" si="13"/>
        <v>81583329.5592</v>
      </c>
      <c r="Q40" s="33">
        <f t="shared" si="10"/>
        <v>85904967.9792</v>
      </c>
      <c r="R40" s="53">
        <f t="shared" si="11"/>
        <v>8177.531459228939</v>
      </c>
      <c r="S40" s="59">
        <f t="shared" si="12"/>
        <v>78.67730033317467</v>
      </c>
    </row>
    <row r="41" spans="1:19" s="2" customFormat="1" ht="15">
      <c r="A41" s="17">
        <v>14</v>
      </c>
      <c r="B41" s="18" t="s">
        <v>32</v>
      </c>
      <c r="C41" s="55">
        <v>103</v>
      </c>
      <c r="D41" s="54">
        <v>7636.38</v>
      </c>
      <c r="E41" s="19">
        <v>389</v>
      </c>
      <c r="F41" s="21"/>
      <c r="G41" s="56">
        <v>324</v>
      </c>
      <c r="H41" s="22">
        <v>17</v>
      </c>
      <c r="I41" s="22"/>
      <c r="J41" s="22"/>
      <c r="K41" s="22"/>
      <c r="L41" s="24"/>
      <c r="M41" s="31">
        <v>109177.518</v>
      </c>
      <c r="N41" s="58">
        <v>363037.15</v>
      </c>
      <c r="O41" s="25">
        <f t="shared" si="9"/>
        <v>32179.319999999996</v>
      </c>
      <c r="P41" s="26">
        <f t="shared" si="13"/>
        <v>746028.1224</v>
      </c>
      <c r="Q41" s="33">
        <f t="shared" si="10"/>
        <v>778207.4423999999</v>
      </c>
      <c r="R41" s="44">
        <f t="shared" si="11"/>
        <v>7555.412062135922</v>
      </c>
      <c r="S41" s="47">
        <f t="shared" si="12"/>
        <v>74.13961165048543</v>
      </c>
    </row>
    <row r="42" spans="1:19" s="2" customFormat="1" ht="15">
      <c r="A42" s="17">
        <v>15</v>
      </c>
      <c r="B42" s="18" t="s">
        <v>33</v>
      </c>
      <c r="C42" s="22">
        <v>269</v>
      </c>
      <c r="D42" s="60">
        <v>14948.43</v>
      </c>
      <c r="E42" s="19">
        <v>1115</v>
      </c>
      <c r="F42" s="21"/>
      <c r="G42" s="22">
        <v>860</v>
      </c>
      <c r="H42" s="56">
        <v>45</v>
      </c>
      <c r="I42" s="56">
        <v>10</v>
      </c>
      <c r="J42" s="56"/>
      <c r="K42" s="56"/>
      <c r="L42" s="24"/>
      <c r="M42" s="32">
        <v>123683.125</v>
      </c>
      <c r="N42" s="32">
        <v>411271.23</v>
      </c>
      <c r="O42" s="25">
        <f t="shared" si="9"/>
        <v>86065.20000000001</v>
      </c>
      <c r="P42" s="25">
        <f t="shared" si="13"/>
        <v>1483444.4364</v>
      </c>
      <c r="Q42" s="33">
        <f t="shared" si="10"/>
        <v>1569509.6364</v>
      </c>
      <c r="R42" s="44">
        <f t="shared" si="11"/>
        <v>5834.608313754647</v>
      </c>
      <c r="S42" s="51">
        <f t="shared" si="12"/>
        <v>55.570371747211894</v>
      </c>
    </row>
    <row r="43" spans="1:47" ht="15">
      <c r="A43" s="61"/>
      <c r="B43" s="62" t="s">
        <v>34</v>
      </c>
      <c r="C43" s="211">
        <f>SUM(C28:C42)</f>
        <v>138783</v>
      </c>
      <c r="D43" s="180">
        <f aca="true" t="shared" si="14" ref="D43:L43">SUM(D28:D42)</f>
        <v>8405522.938000001</v>
      </c>
      <c r="E43" s="211">
        <f t="shared" si="14"/>
        <v>480612</v>
      </c>
      <c r="F43" s="211">
        <f t="shared" si="14"/>
        <v>456</v>
      </c>
      <c r="G43" s="211">
        <f t="shared" si="14"/>
        <v>417054</v>
      </c>
      <c r="H43" s="211">
        <f t="shared" si="14"/>
        <v>29860</v>
      </c>
      <c r="I43" s="211">
        <f t="shared" si="14"/>
        <v>2265</v>
      </c>
      <c r="J43" s="211">
        <f t="shared" si="14"/>
        <v>4</v>
      </c>
      <c r="K43" s="211">
        <f t="shared" si="14"/>
        <v>7</v>
      </c>
      <c r="L43" s="211">
        <f t="shared" si="14"/>
        <v>0</v>
      </c>
      <c r="M43" s="179">
        <f>SUM(M28:M42)</f>
        <v>91971386.806</v>
      </c>
      <c r="N43" s="180">
        <f>SUM(N28:N42)</f>
        <v>305587219.84800005</v>
      </c>
      <c r="O43" s="152">
        <f>SUM(O28:O42)</f>
        <v>42844654.14000001</v>
      </c>
      <c r="P43" s="152">
        <f>SUM(P28:P42)</f>
        <v>820649560.4506402</v>
      </c>
      <c r="Q43" s="152">
        <f>SUM(Q28:Q42)</f>
        <v>863494214.5906398</v>
      </c>
      <c r="R43" s="153">
        <f t="shared" si="11"/>
        <v>6221.901923078762</v>
      </c>
      <c r="S43" s="153">
        <f t="shared" si="12"/>
        <v>60.56594062673383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5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4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47" s="118" customFormat="1" ht="15">
      <c r="A48" s="160">
        <v>1</v>
      </c>
      <c r="B48" s="161" t="s">
        <v>19</v>
      </c>
      <c r="C48" s="164">
        <v>23577</v>
      </c>
      <c r="D48" s="185">
        <v>2821846.72</v>
      </c>
      <c r="E48" s="164">
        <v>85948</v>
      </c>
      <c r="F48" s="165"/>
      <c r="G48" s="165">
        <v>49413</v>
      </c>
      <c r="H48" s="167">
        <v>36535</v>
      </c>
      <c r="I48" s="186"/>
      <c r="J48" s="186"/>
      <c r="K48" s="186"/>
      <c r="L48" s="168">
        <v>23577</v>
      </c>
      <c r="M48" s="212">
        <v>20560642.151</v>
      </c>
      <c r="N48" s="213">
        <v>68259359.32</v>
      </c>
      <c r="O48" s="128">
        <f aca="true" t="shared" si="15" ref="O48:O61">(F48*10.15+G48*15.19+H48*25.98+I48*11.17+J48*5.08+K48*1.98)*6</f>
        <v>10198576.620000001</v>
      </c>
      <c r="P48" s="142">
        <f>(D48*15.58)*6+O48</f>
        <v>273984808.00560004</v>
      </c>
      <c r="Q48" s="143">
        <f>O48+P48</f>
        <v>284183384.62560004</v>
      </c>
      <c r="R48" s="144">
        <f aca="true" t="shared" si="16" ref="R48:R63">Q48/C48</f>
        <v>12053.415813105994</v>
      </c>
      <c r="S48" s="145">
        <f aca="true" t="shared" si="17" ref="S48:S63">D48/C48</f>
        <v>119.6864198159223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19" s="2" customFormat="1" ht="15">
      <c r="A49" s="17">
        <v>2</v>
      </c>
      <c r="B49" s="18" t="s">
        <v>20</v>
      </c>
      <c r="C49" s="19">
        <v>6018</v>
      </c>
      <c r="D49" s="20">
        <v>541319.346</v>
      </c>
      <c r="E49" s="19">
        <v>22153</v>
      </c>
      <c r="F49" s="21"/>
      <c r="G49" s="21">
        <v>20748</v>
      </c>
      <c r="H49" s="22">
        <v>1106</v>
      </c>
      <c r="I49" s="22"/>
      <c r="J49" s="22"/>
      <c r="K49" s="22"/>
      <c r="L49" s="24">
        <v>6018</v>
      </c>
      <c r="M49" s="31">
        <v>3965387.13</v>
      </c>
      <c r="N49" s="32">
        <v>13169743.02</v>
      </c>
      <c r="O49" s="25">
        <f t="shared" si="15"/>
        <v>2063376</v>
      </c>
      <c r="P49" s="25">
        <v>52665908.464</v>
      </c>
      <c r="Q49" s="27">
        <f>O49+P49</f>
        <v>54729284.464</v>
      </c>
      <c r="R49" s="28">
        <f t="shared" si="16"/>
        <v>9094.26461681622</v>
      </c>
      <c r="S49" s="29">
        <f t="shared" si="17"/>
        <v>89.9500408773679</v>
      </c>
    </row>
    <row r="50" spans="1:19" s="2" customFormat="1" ht="15">
      <c r="A50" s="17">
        <v>3</v>
      </c>
      <c r="B50" s="18" t="s">
        <v>21</v>
      </c>
      <c r="C50" s="23">
        <v>8586</v>
      </c>
      <c r="D50" s="35">
        <v>1018829.68</v>
      </c>
      <c r="E50" s="19">
        <v>42488</v>
      </c>
      <c r="F50" s="21"/>
      <c r="G50" s="22">
        <v>36214</v>
      </c>
      <c r="H50" s="22">
        <v>5926</v>
      </c>
      <c r="I50" s="22">
        <v>835</v>
      </c>
      <c r="J50" s="22"/>
      <c r="K50" s="22">
        <v>15</v>
      </c>
      <c r="L50" s="24">
        <v>8586</v>
      </c>
      <c r="M50" s="31">
        <v>7720383.53</v>
      </c>
      <c r="N50" s="32">
        <v>25671712.32</v>
      </c>
      <c r="O50" s="25">
        <f t="shared" si="15"/>
        <v>4280428.739999999</v>
      </c>
      <c r="P50" s="26">
        <f>(D50*15.58)*6+O50</f>
        <v>99520627.2264</v>
      </c>
      <c r="Q50" s="27">
        <f>O50+P50</f>
        <v>103801055.9664</v>
      </c>
      <c r="R50" s="28">
        <f t="shared" si="16"/>
        <v>12089.570925506638</v>
      </c>
      <c r="S50" s="29">
        <f t="shared" si="17"/>
        <v>118.66173771255532</v>
      </c>
    </row>
    <row r="51" spans="1:19" s="2" customFormat="1" ht="15">
      <c r="A51" s="17">
        <v>4</v>
      </c>
      <c r="B51" s="18" t="s">
        <v>22</v>
      </c>
      <c r="C51" s="19">
        <v>15066</v>
      </c>
      <c r="D51" s="20">
        <v>1765271.5</v>
      </c>
      <c r="E51" s="19">
        <v>73308</v>
      </c>
      <c r="F51" s="21"/>
      <c r="G51" s="21">
        <v>61414</v>
      </c>
      <c r="H51" s="22">
        <v>11452</v>
      </c>
      <c r="I51" s="22">
        <v>1231</v>
      </c>
      <c r="J51" s="22"/>
      <c r="K51" s="40"/>
      <c r="L51" s="24">
        <v>15066</v>
      </c>
      <c r="M51" s="31">
        <v>13024651.98</v>
      </c>
      <c r="N51" s="32">
        <v>43309638.63</v>
      </c>
      <c r="O51" s="26">
        <f t="shared" si="15"/>
        <v>7464911.34</v>
      </c>
      <c r="P51" s="26">
        <f aca="true" t="shared" si="18" ref="P51:P62">(D51*15.58)*6+O51</f>
        <v>172482491.16</v>
      </c>
      <c r="Q51" s="27">
        <f aca="true" t="shared" si="19" ref="Q51:Q62">O51+P51</f>
        <v>179947402.5</v>
      </c>
      <c r="R51" s="28">
        <f t="shared" si="16"/>
        <v>11943.94016328156</v>
      </c>
      <c r="S51" s="29">
        <f t="shared" si="17"/>
        <v>117.16922208947298</v>
      </c>
    </row>
    <row r="52" spans="1:19" ht="15">
      <c r="A52" s="75">
        <v>5</v>
      </c>
      <c r="B52" s="76" t="s">
        <v>23</v>
      </c>
      <c r="C52" s="77">
        <v>17572</v>
      </c>
      <c r="D52" s="78">
        <v>1921083.99</v>
      </c>
      <c r="E52" s="77">
        <v>81079</v>
      </c>
      <c r="F52" s="79">
        <v>6</v>
      </c>
      <c r="G52" s="79">
        <v>79313</v>
      </c>
      <c r="H52" s="80">
        <v>1612</v>
      </c>
      <c r="I52" s="237"/>
      <c r="J52" s="237"/>
      <c r="K52" s="237"/>
      <c r="L52" s="81">
        <v>17572</v>
      </c>
      <c r="M52" s="238">
        <v>18949128.969</v>
      </c>
      <c r="N52" s="239">
        <v>63007852.01</v>
      </c>
      <c r="O52" s="82">
        <f t="shared" si="15"/>
        <v>7480230.779999999</v>
      </c>
      <c r="P52" s="82">
        <f t="shared" si="18"/>
        <v>187063162.1652</v>
      </c>
      <c r="Q52" s="223">
        <f t="shared" si="19"/>
        <v>194543392.9452</v>
      </c>
      <c r="R52" s="224">
        <f t="shared" si="16"/>
        <v>11071.215168745732</v>
      </c>
      <c r="S52" s="83">
        <f t="shared" si="17"/>
        <v>109.32642783974505</v>
      </c>
    </row>
    <row r="53" spans="1:19" ht="15">
      <c r="A53" s="75">
        <v>6</v>
      </c>
      <c r="B53" s="76" t="s">
        <v>24</v>
      </c>
      <c r="C53" s="77">
        <v>8601</v>
      </c>
      <c r="D53" s="78">
        <v>1127121.225</v>
      </c>
      <c r="E53" s="77">
        <v>47743</v>
      </c>
      <c r="F53" s="234"/>
      <c r="G53" s="79">
        <v>47295</v>
      </c>
      <c r="H53" s="80">
        <v>5</v>
      </c>
      <c r="I53" s="80"/>
      <c r="J53" s="80"/>
      <c r="K53" s="80"/>
      <c r="L53" s="81">
        <v>8601</v>
      </c>
      <c r="M53" s="235">
        <v>9125779.27</v>
      </c>
      <c r="N53" s="236">
        <v>30345296.75</v>
      </c>
      <c r="O53" s="82">
        <f t="shared" si="15"/>
        <v>4311245.699999999</v>
      </c>
      <c r="P53" s="88">
        <f t="shared" si="18"/>
        <v>109674537.81300001</v>
      </c>
      <c r="Q53" s="223">
        <f t="shared" si="19"/>
        <v>113985783.51300001</v>
      </c>
      <c r="R53" s="224">
        <f t="shared" si="16"/>
        <v>13252.619871294037</v>
      </c>
      <c r="S53" s="225">
        <f t="shared" si="17"/>
        <v>131.04536972445067</v>
      </c>
    </row>
    <row r="54" spans="1:19" ht="15">
      <c r="A54" s="75">
        <v>7</v>
      </c>
      <c r="B54" s="76" t="s">
        <v>25</v>
      </c>
      <c r="C54" s="77">
        <v>9145</v>
      </c>
      <c r="D54" s="219">
        <v>1193763.22</v>
      </c>
      <c r="E54" s="79">
        <v>43011</v>
      </c>
      <c r="F54" s="80"/>
      <c r="G54" s="80">
        <v>26908</v>
      </c>
      <c r="H54" s="80">
        <v>15706</v>
      </c>
      <c r="I54" s="80">
        <v>1332</v>
      </c>
      <c r="J54" s="80"/>
      <c r="K54" s="80"/>
      <c r="L54" s="220">
        <v>9145</v>
      </c>
      <c r="M54" s="221">
        <v>7324176.552</v>
      </c>
      <c r="N54" s="222">
        <v>24356017.33</v>
      </c>
      <c r="O54" s="82">
        <f t="shared" si="15"/>
        <v>4989917.039999999</v>
      </c>
      <c r="P54" s="82">
        <f t="shared" si="18"/>
        <v>116582902.84559998</v>
      </c>
      <c r="Q54" s="223">
        <f t="shared" si="19"/>
        <v>121572819.88559997</v>
      </c>
      <c r="R54" s="224">
        <f t="shared" si="16"/>
        <v>13293.911414499724</v>
      </c>
      <c r="S54" s="225">
        <f t="shared" si="17"/>
        <v>130.53725751776926</v>
      </c>
    </row>
    <row r="55" spans="1:19" s="2" customFormat="1" ht="15">
      <c r="A55" s="17">
        <v>8</v>
      </c>
      <c r="B55" s="18" t="s">
        <v>26</v>
      </c>
      <c r="C55" s="19">
        <v>8619</v>
      </c>
      <c r="D55" s="20">
        <v>708738.137</v>
      </c>
      <c r="E55" s="19">
        <v>37219</v>
      </c>
      <c r="F55" s="21"/>
      <c r="G55" s="21">
        <v>24522</v>
      </c>
      <c r="H55" s="22">
        <v>11599</v>
      </c>
      <c r="I55" s="22">
        <v>1346</v>
      </c>
      <c r="J55" s="22"/>
      <c r="K55" s="22">
        <v>93</v>
      </c>
      <c r="L55" s="24">
        <v>8619</v>
      </c>
      <c r="M55" s="31">
        <v>6271393.126</v>
      </c>
      <c r="N55" s="32">
        <v>20854148.89</v>
      </c>
      <c r="O55" s="25">
        <f t="shared" si="15"/>
        <v>4134300.9599999995</v>
      </c>
      <c r="P55" s="25">
        <f t="shared" si="18"/>
        <v>70387142.00675999</v>
      </c>
      <c r="Q55" s="33">
        <f t="shared" si="19"/>
        <v>74521442.96675998</v>
      </c>
      <c r="R55" s="50">
        <f t="shared" si="16"/>
        <v>8646.18203582318</v>
      </c>
      <c r="S55" s="51">
        <f t="shared" si="17"/>
        <v>82.22974092122055</v>
      </c>
    </row>
    <row r="56" spans="1:19" s="2" customFormat="1" ht="15">
      <c r="A56" s="17">
        <v>9</v>
      </c>
      <c r="B56" s="18" t="s">
        <v>27</v>
      </c>
      <c r="C56" s="19">
        <v>4621</v>
      </c>
      <c r="D56" s="20">
        <v>422866.8</v>
      </c>
      <c r="E56" s="19">
        <v>22887</v>
      </c>
      <c r="F56" s="21"/>
      <c r="G56" s="21">
        <v>22851</v>
      </c>
      <c r="H56" s="23"/>
      <c r="I56" s="23">
        <v>1717</v>
      </c>
      <c r="J56" s="23"/>
      <c r="K56" s="23"/>
      <c r="L56" s="24">
        <v>4621</v>
      </c>
      <c r="M56" s="31">
        <v>3770617.777</v>
      </c>
      <c r="N56" s="32">
        <v>12538185.19</v>
      </c>
      <c r="O56" s="25">
        <f t="shared" si="15"/>
        <v>2197713.48</v>
      </c>
      <c r="P56" s="25">
        <f t="shared" si="18"/>
        <v>41727301.944</v>
      </c>
      <c r="Q56" s="33">
        <f t="shared" si="19"/>
        <v>43925015.423999995</v>
      </c>
      <c r="R56" s="52">
        <f t="shared" si="16"/>
        <v>9505.521623890932</v>
      </c>
      <c r="S56" s="47">
        <f t="shared" si="17"/>
        <v>91.50980307292794</v>
      </c>
    </row>
    <row r="57" spans="1:19" s="2" customFormat="1" ht="15">
      <c r="A57" s="17">
        <v>10</v>
      </c>
      <c r="B57" s="18" t="s">
        <v>28</v>
      </c>
      <c r="C57" s="19">
        <v>2993</v>
      </c>
      <c r="D57" s="20">
        <v>347933</v>
      </c>
      <c r="E57" s="19">
        <v>14061</v>
      </c>
      <c r="F57" s="21"/>
      <c r="G57" s="21">
        <v>7611</v>
      </c>
      <c r="H57" s="22">
        <v>6109</v>
      </c>
      <c r="I57" s="22">
        <v>501</v>
      </c>
      <c r="J57" s="22">
        <v>9</v>
      </c>
      <c r="K57" s="22">
        <v>3</v>
      </c>
      <c r="L57" s="24">
        <v>2993</v>
      </c>
      <c r="M57" s="31">
        <v>1950732.917</v>
      </c>
      <c r="N57" s="32">
        <v>6044858.93</v>
      </c>
      <c r="O57" s="25">
        <f t="shared" si="15"/>
        <v>1679824.44</v>
      </c>
      <c r="P57" s="25">
        <f t="shared" si="18"/>
        <v>34204601.279999994</v>
      </c>
      <c r="Q57" s="33">
        <f t="shared" si="19"/>
        <v>35884425.71999999</v>
      </c>
      <c r="R57" s="53">
        <f t="shared" si="16"/>
        <v>11989.450624791176</v>
      </c>
      <c r="S57" s="29">
        <f t="shared" si="17"/>
        <v>116.24891413297695</v>
      </c>
    </row>
    <row r="58" spans="1:19" ht="15">
      <c r="A58" s="75">
        <v>11</v>
      </c>
      <c r="B58" s="76" t="s">
        <v>29</v>
      </c>
      <c r="C58" s="77">
        <v>10244</v>
      </c>
      <c r="D58" s="233">
        <v>1374065.36</v>
      </c>
      <c r="E58" s="77">
        <v>48550</v>
      </c>
      <c r="F58" s="79">
        <v>4</v>
      </c>
      <c r="G58" s="79">
        <v>48195</v>
      </c>
      <c r="H58" s="80">
        <v>174</v>
      </c>
      <c r="I58" s="80">
        <v>2</v>
      </c>
      <c r="J58" s="80"/>
      <c r="K58" s="80"/>
      <c r="L58" s="81">
        <v>10244</v>
      </c>
      <c r="M58" s="221">
        <v>11961394.673</v>
      </c>
      <c r="N58" s="222">
        <v>39783926.41</v>
      </c>
      <c r="O58" s="82">
        <f t="shared" si="15"/>
        <v>4419993.06</v>
      </c>
      <c r="P58" s="88">
        <f t="shared" si="18"/>
        <v>132867622.91280001</v>
      </c>
      <c r="Q58" s="89">
        <f t="shared" si="19"/>
        <v>137287615.97280002</v>
      </c>
      <c r="R58" s="90">
        <f t="shared" si="16"/>
        <v>13401.758685357285</v>
      </c>
      <c r="S58" s="83">
        <f t="shared" si="17"/>
        <v>134.1336743459586</v>
      </c>
    </row>
    <row r="59" spans="1:19" s="2" customFormat="1" ht="15">
      <c r="A59" s="17">
        <v>12</v>
      </c>
      <c r="B59" s="18" t="s">
        <v>30</v>
      </c>
      <c r="C59" s="55">
        <v>7844</v>
      </c>
      <c r="D59" s="54">
        <v>799856.16</v>
      </c>
      <c r="E59" s="19">
        <v>32439</v>
      </c>
      <c r="F59" s="21"/>
      <c r="G59" s="56">
        <v>30023</v>
      </c>
      <c r="H59" s="22">
        <v>2265</v>
      </c>
      <c r="I59" s="22">
        <v>114</v>
      </c>
      <c r="J59" s="22"/>
      <c r="K59" s="22"/>
      <c r="L59" s="24">
        <v>7844</v>
      </c>
      <c r="M59" s="31">
        <v>6974246.492</v>
      </c>
      <c r="N59" s="32">
        <v>23190419.18</v>
      </c>
      <c r="O59" s="25">
        <f t="shared" si="15"/>
        <v>3097004.7</v>
      </c>
      <c r="P59" s="26">
        <f t="shared" si="18"/>
        <v>77867558.5368</v>
      </c>
      <c r="Q59" s="27">
        <f t="shared" si="19"/>
        <v>80964563.2368</v>
      </c>
      <c r="R59" s="44">
        <f t="shared" si="16"/>
        <v>10321.846409586946</v>
      </c>
      <c r="S59" s="47">
        <f t="shared" si="17"/>
        <v>101.97044365119837</v>
      </c>
    </row>
    <row r="60" spans="1:19" s="2" customFormat="1" ht="15">
      <c r="A60" s="17">
        <v>13</v>
      </c>
      <c r="B60" s="18" t="s">
        <v>31</v>
      </c>
      <c r="C60" s="55">
        <v>13245</v>
      </c>
      <c r="D60" s="54">
        <v>1700748.65</v>
      </c>
      <c r="E60" s="19">
        <v>68400</v>
      </c>
      <c r="F60" s="21">
        <v>351</v>
      </c>
      <c r="G60" s="56">
        <v>64443</v>
      </c>
      <c r="H60" s="22">
        <v>3151</v>
      </c>
      <c r="I60" s="22">
        <v>24</v>
      </c>
      <c r="J60" s="22"/>
      <c r="K60" s="22"/>
      <c r="L60" s="24">
        <v>13245</v>
      </c>
      <c r="M60" s="57">
        <v>10946348.383000001</v>
      </c>
      <c r="N60" s="58">
        <v>36384061.28</v>
      </c>
      <c r="O60" s="25">
        <f t="shared" si="15"/>
        <v>6387497.280000001</v>
      </c>
      <c r="P60" s="25">
        <f t="shared" si="18"/>
        <v>165373481.082</v>
      </c>
      <c r="Q60" s="33">
        <f t="shared" si="19"/>
        <v>171760978.362</v>
      </c>
      <c r="R60" s="53">
        <f t="shared" si="16"/>
        <v>12967.986286296715</v>
      </c>
      <c r="S60" s="59">
        <f t="shared" si="17"/>
        <v>128.40684409211022</v>
      </c>
    </row>
    <row r="61" spans="1:19" s="2" customFormat="1" ht="15">
      <c r="A61" s="17">
        <v>14</v>
      </c>
      <c r="B61" s="18" t="s">
        <v>32</v>
      </c>
      <c r="C61" s="55">
        <v>4663</v>
      </c>
      <c r="D61" s="54">
        <v>527337.04</v>
      </c>
      <c r="E61" s="19">
        <v>21482</v>
      </c>
      <c r="F61" s="21"/>
      <c r="G61" s="56">
        <v>20859</v>
      </c>
      <c r="H61" s="22">
        <v>223</v>
      </c>
      <c r="I61" s="22"/>
      <c r="J61" s="22"/>
      <c r="K61" s="22"/>
      <c r="L61" s="24">
        <v>4663</v>
      </c>
      <c r="M61" s="31">
        <v>3008399.251</v>
      </c>
      <c r="N61" s="58">
        <v>10003533.94</v>
      </c>
      <c r="O61" s="25">
        <f t="shared" si="15"/>
        <v>1935850.4999999995</v>
      </c>
      <c r="P61" s="26">
        <f t="shared" si="18"/>
        <v>51231316.9992</v>
      </c>
      <c r="Q61" s="33">
        <f t="shared" si="19"/>
        <v>53167167.4992</v>
      </c>
      <c r="R61" s="44">
        <f t="shared" si="16"/>
        <v>11401.923117992708</v>
      </c>
      <c r="S61" s="47">
        <f t="shared" si="17"/>
        <v>113.08965043963114</v>
      </c>
    </row>
    <row r="62" spans="1:19" s="2" customFormat="1" ht="15">
      <c r="A62" s="17">
        <v>15</v>
      </c>
      <c r="B62" s="18" t="s">
        <v>33</v>
      </c>
      <c r="C62" s="22">
        <v>2078</v>
      </c>
      <c r="D62" s="60">
        <v>207588.837</v>
      </c>
      <c r="E62" s="19">
        <v>9392</v>
      </c>
      <c r="F62" s="21">
        <v>15</v>
      </c>
      <c r="G62" s="22">
        <v>8130</v>
      </c>
      <c r="H62" s="56">
        <v>695</v>
      </c>
      <c r="I62" s="56">
        <v>203</v>
      </c>
      <c r="J62" s="56"/>
      <c r="K62" s="56">
        <v>47</v>
      </c>
      <c r="L62" s="24">
        <v>2078</v>
      </c>
      <c r="M62" s="32">
        <v>1582775.02</v>
      </c>
      <c r="N62" s="32">
        <v>5263055.95</v>
      </c>
      <c r="O62" s="25">
        <f>(F62*10.15+G62*15.19+H62*25.98+I62*11.17+J62*5.08+K62*1.98)*6</f>
        <v>864381.72</v>
      </c>
      <c r="P62" s="25">
        <f t="shared" si="18"/>
        <v>20269786.202759996</v>
      </c>
      <c r="Q62" s="33">
        <f t="shared" si="19"/>
        <v>21134167.922759995</v>
      </c>
      <c r="R62" s="44">
        <f t="shared" si="16"/>
        <v>10170.436921443694</v>
      </c>
      <c r="S62" s="51">
        <f t="shared" si="17"/>
        <v>99.89838161693936</v>
      </c>
    </row>
    <row r="63" spans="1:47" ht="15">
      <c r="A63" s="214"/>
      <c r="B63" s="215" t="s">
        <v>34</v>
      </c>
      <c r="C63" s="211">
        <f>SUM(C48:C62)</f>
        <v>142872</v>
      </c>
      <c r="D63" s="180">
        <f aca="true" t="shared" si="20" ref="D63:L63">SUM(D48:D62)</f>
        <v>16478369.665000001</v>
      </c>
      <c r="E63" s="211">
        <f t="shared" si="20"/>
        <v>650160</v>
      </c>
      <c r="F63" s="211">
        <f t="shared" si="20"/>
        <v>376</v>
      </c>
      <c r="G63" s="211">
        <f t="shared" si="20"/>
        <v>547939</v>
      </c>
      <c r="H63" s="211">
        <f t="shared" si="20"/>
        <v>96558</v>
      </c>
      <c r="I63" s="211">
        <f t="shared" si="20"/>
        <v>7305</v>
      </c>
      <c r="J63" s="211">
        <f t="shared" si="20"/>
        <v>9</v>
      </c>
      <c r="K63" s="211">
        <f t="shared" si="20"/>
        <v>158</v>
      </c>
      <c r="L63" s="211">
        <f t="shared" si="20"/>
        <v>142872</v>
      </c>
      <c r="M63" s="179">
        <f>SUM(M48:M62)</f>
        <v>127136057.22099999</v>
      </c>
      <c r="N63" s="180">
        <f>SUM(N48:N62)</f>
        <v>422181809.15</v>
      </c>
      <c r="O63" s="152">
        <f>SUM(O48:O62)</f>
        <v>65505252.35999999</v>
      </c>
      <c r="P63" s="152">
        <f>SUM(P48:P62)</f>
        <v>1605903248.64412</v>
      </c>
      <c r="Q63" s="152">
        <f>SUM(Q48:Q62)</f>
        <v>1671408501.00412</v>
      </c>
      <c r="R63" s="153">
        <f t="shared" si="16"/>
        <v>11698.64284817263</v>
      </c>
      <c r="S63" s="153">
        <f t="shared" si="17"/>
        <v>115.33659264936448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</sheetData>
  <sheetProtection/>
  <mergeCells count="41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J45:J46"/>
    <mergeCell ref="K45:K46"/>
    <mergeCell ref="I25:I26"/>
    <mergeCell ref="J25:J26"/>
    <mergeCell ref="K25:K26"/>
    <mergeCell ref="L25:N25"/>
    <mergeCell ref="L45:N45"/>
    <mergeCell ref="A45:A46"/>
    <mergeCell ref="B45:B46"/>
    <mergeCell ref="C45:C46"/>
    <mergeCell ref="D45:D46"/>
    <mergeCell ref="F45:H45"/>
    <mergeCell ref="I45:I46"/>
    <mergeCell ref="O45:P45"/>
    <mergeCell ref="Q45:Q46"/>
    <mergeCell ref="R45:R46"/>
    <mergeCell ref="S45:S46"/>
    <mergeCell ref="R25:R26"/>
    <mergeCell ref="S25:S26"/>
    <mergeCell ref="O25:P25"/>
    <mergeCell ref="Q25:Q26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68"/>
  <sheetViews>
    <sheetView zoomScale="91" zoomScaleNormal="91" zoomScalePageLayoutView="0" workbookViewId="0" topLeftCell="A28">
      <selection activeCell="J28" sqref="J28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6.5742187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49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19" s="201" customFormat="1" ht="16.5" customHeight="1">
      <c r="A7" s="17">
        <v>1</v>
      </c>
      <c r="B7" s="18" t="s">
        <v>19</v>
      </c>
      <c r="C7" s="19">
        <f aca="true" t="shared" si="0" ref="C7:K21">C28+C48</f>
        <v>78445</v>
      </c>
      <c r="D7" s="20">
        <f t="shared" si="0"/>
        <v>5605132.16</v>
      </c>
      <c r="E7" s="19">
        <f t="shared" si="0"/>
        <v>209377</v>
      </c>
      <c r="F7" s="21">
        <f t="shared" si="0"/>
        <v>245</v>
      </c>
      <c r="G7" s="21">
        <f t="shared" si="0"/>
        <v>153042</v>
      </c>
      <c r="H7" s="22">
        <f t="shared" si="0"/>
        <v>56090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>
        <f>L48</f>
        <v>23674</v>
      </c>
      <c r="M7" s="241">
        <f>M28+M48</f>
        <v>25716228.589</v>
      </c>
      <c r="N7" s="242">
        <f>N28+N48</f>
        <v>85513218.94</v>
      </c>
      <c r="O7" s="25">
        <f aca="true" t="shared" si="1" ref="O7:O21">(F7*10.15+G7*15.19+H7*25.98+I7*11.17+J7*5.08+K7*1.98)*6</f>
        <v>22706477.58</v>
      </c>
      <c r="P7" s="26">
        <f>(D7*15.58)*6+O7</f>
        <v>546674231.8968</v>
      </c>
      <c r="Q7" s="27">
        <f>O7+P7</f>
        <v>569380709.4768001</v>
      </c>
      <c r="R7" s="28">
        <f aca="true" t="shared" si="2" ref="R7:R22">Q7/C7</f>
        <v>7258.342908748806</v>
      </c>
      <c r="S7" s="29">
        <f aca="true" t="shared" si="3" ref="S7:S22">D7/C7</f>
        <v>71.4530200777615</v>
      </c>
    </row>
    <row r="8" spans="1:22" s="201" customFormat="1" ht="16.5" customHeight="1">
      <c r="A8" s="17">
        <v>2</v>
      </c>
      <c r="B8" s="18" t="s">
        <v>20</v>
      </c>
      <c r="C8" s="19">
        <f t="shared" si="0"/>
        <v>10620</v>
      </c>
      <c r="D8" s="20">
        <f t="shared" si="0"/>
        <v>761856.736</v>
      </c>
      <c r="E8" s="19">
        <f t="shared" si="0"/>
        <v>34823</v>
      </c>
      <c r="F8" s="21">
        <f t="shared" si="0"/>
        <v>1</v>
      </c>
      <c r="G8" s="21">
        <f t="shared" si="0"/>
        <v>30540</v>
      </c>
      <c r="H8" s="22">
        <f t="shared" si="0"/>
        <v>1441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4">
        <f aca="true" t="shared" si="4" ref="L8:L21">L49</f>
        <v>5340</v>
      </c>
      <c r="M8" s="241">
        <f aca="true" t="shared" si="5" ref="M8:N21">M29+M49</f>
        <v>6244601.04</v>
      </c>
      <c r="N8" s="242">
        <f t="shared" si="5"/>
        <v>20714123.72</v>
      </c>
      <c r="O8" s="25">
        <f>(F8*10.15+G8*15.19+H8*25.98+I8*11.17+J8*5.08+K8*1.98)*6</f>
        <v>3008099.58</v>
      </c>
      <c r="P8" s="25">
        <v>65181502.312</v>
      </c>
      <c r="Q8" s="33">
        <f>O8+P8</f>
        <v>68189601.892</v>
      </c>
      <c r="R8" s="28">
        <f t="shared" si="2"/>
        <v>6420.866468173258</v>
      </c>
      <c r="S8" s="29">
        <f t="shared" si="3"/>
        <v>71.73792241054615</v>
      </c>
      <c r="T8" s="202"/>
      <c r="U8" s="202"/>
      <c r="V8" s="202"/>
    </row>
    <row r="9" spans="1:23" s="201" customFormat="1" ht="16.5" customHeight="1">
      <c r="A9" s="17">
        <v>3</v>
      </c>
      <c r="B9" s="18" t="s">
        <v>21</v>
      </c>
      <c r="C9" s="19">
        <f t="shared" si="0"/>
        <v>13978</v>
      </c>
      <c r="D9" s="20">
        <f t="shared" si="0"/>
        <v>1417357.33</v>
      </c>
      <c r="E9" s="19">
        <f t="shared" si="0"/>
        <v>67707</v>
      </c>
      <c r="F9" s="21">
        <f t="shared" si="0"/>
        <v>0</v>
      </c>
      <c r="G9" s="21">
        <f t="shared" si="0"/>
        <v>57055</v>
      </c>
      <c r="H9" s="22">
        <f t="shared" si="0"/>
        <v>6902</v>
      </c>
      <c r="I9" s="23">
        <f t="shared" si="0"/>
        <v>1220</v>
      </c>
      <c r="J9" s="23">
        <f t="shared" si="0"/>
        <v>1</v>
      </c>
      <c r="K9" s="23">
        <f t="shared" si="0"/>
        <v>15</v>
      </c>
      <c r="L9" s="24">
        <f t="shared" si="4"/>
        <v>8487</v>
      </c>
      <c r="M9" s="241">
        <f t="shared" si="5"/>
        <v>12305405.557</v>
      </c>
      <c r="N9" s="242">
        <f t="shared" si="5"/>
        <v>40917095.230000004</v>
      </c>
      <c r="O9" s="25">
        <f t="shared" si="1"/>
        <v>6357849.539999999</v>
      </c>
      <c r="P9" s="26">
        <f>(D9*15.58)*6+O9</f>
        <v>138852412.7484</v>
      </c>
      <c r="Q9" s="27">
        <f>O9+P9</f>
        <v>145210262.2884</v>
      </c>
      <c r="R9" s="28">
        <f t="shared" si="2"/>
        <v>10388.486356302761</v>
      </c>
      <c r="S9" s="29">
        <f t="shared" si="3"/>
        <v>101.39915080841322</v>
      </c>
      <c r="T9" s="204"/>
      <c r="U9" s="205"/>
      <c r="V9" s="206"/>
      <c r="W9" s="207"/>
    </row>
    <row r="10" spans="1:22" s="201" customFormat="1" ht="16.5" customHeight="1">
      <c r="A10" s="17">
        <v>4</v>
      </c>
      <c r="B10" s="18" t="s">
        <v>22</v>
      </c>
      <c r="C10" s="19">
        <f t="shared" si="0"/>
        <v>25418</v>
      </c>
      <c r="D10" s="20">
        <f t="shared" si="0"/>
        <v>2447577.37</v>
      </c>
      <c r="E10" s="19">
        <f t="shared" si="0"/>
        <v>117735</v>
      </c>
      <c r="F10" s="21">
        <f t="shared" si="0"/>
        <v>0</v>
      </c>
      <c r="G10" s="21">
        <f t="shared" si="0"/>
        <v>100261</v>
      </c>
      <c r="H10" s="22">
        <f t="shared" si="0"/>
        <v>13810</v>
      </c>
      <c r="I10" s="23">
        <f t="shared" si="0"/>
        <v>1872</v>
      </c>
      <c r="J10" s="23">
        <f t="shared" si="0"/>
        <v>0</v>
      </c>
      <c r="K10" s="23">
        <f t="shared" si="0"/>
        <v>0</v>
      </c>
      <c r="L10" s="24">
        <f t="shared" si="4"/>
        <v>14705</v>
      </c>
      <c r="M10" s="241">
        <f t="shared" si="5"/>
        <v>19277881.802</v>
      </c>
      <c r="N10" s="242">
        <f t="shared" si="5"/>
        <v>64107435.54</v>
      </c>
      <c r="O10" s="26">
        <f t="shared" si="1"/>
        <v>11415951.78</v>
      </c>
      <c r="P10" s="26">
        <f aca="true" t="shared" si="6" ref="P10:P21">(D10*15.58)*6+O10</f>
        <v>240215484.32760003</v>
      </c>
      <c r="Q10" s="27">
        <f aca="true" t="shared" si="7" ref="Q10:Q16">O10+P10</f>
        <v>251631436.10760003</v>
      </c>
      <c r="R10" s="28">
        <f t="shared" si="2"/>
        <v>9899.73389360296</v>
      </c>
      <c r="S10" s="29">
        <f t="shared" si="3"/>
        <v>96.29307459280825</v>
      </c>
      <c r="T10" s="202"/>
      <c r="U10" s="202"/>
      <c r="V10" s="202"/>
    </row>
    <row r="11" spans="1:22" s="201" customFormat="1" ht="16.5" customHeight="1">
      <c r="A11" s="17">
        <v>5</v>
      </c>
      <c r="B11" s="18" t="s">
        <v>23</v>
      </c>
      <c r="C11" s="19">
        <f t="shared" si="0"/>
        <v>32845</v>
      </c>
      <c r="D11" s="20">
        <f t="shared" si="0"/>
        <v>2909929.08</v>
      </c>
      <c r="E11" s="19">
        <f t="shared" si="0"/>
        <v>143868</v>
      </c>
      <c r="F11" s="21">
        <f t="shared" si="0"/>
        <v>6</v>
      </c>
      <c r="G11" s="21">
        <f t="shared" si="0"/>
        <v>136909</v>
      </c>
      <c r="H11" s="22">
        <f t="shared" si="0"/>
        <v>2338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4">
        <f t="shared" si="4"/>
        <v>17596</v>
      </c>
      <c r="M11" s="241">
        <f t="shared" si="5"/>
        <v>23957422.522</v>
      </c>
      <c r="N11" s="242">
        <f t="shared" si="5"/>
        <v>79686189.94</v>
      </c>
      <c r="O11" s="25">
        <f t="shared" si="1"/>
        <v>12842699.100000001</v>
      </c>
      <c r="P11" s="25">
        <f t="shared" si="6"/>
        <v>284862869.49840003</v>
      </c>
      <c r="Q11" s="33">
        <f t="shared" si="7"/>
        <v>297705568.59840006</v>
      </c>
      <c r="R11" s="44">
        <f t="shared" si="2"/>
        <v>9063.95398381489</v>
      </c>
      <c r="S11" s="29">
        <f t="shared" si="3"/>
        <v>88.595800882935</v>
      </c>
      <c r="T11" s="202"/>
      <c r="U11" s="202"/>
      <c r="V11" s="202"/>
    </row>
    <row r="12" spans="1:19" s="201" customFormat="1" ht="16.5" customHeight="1">
      <c r="A12" s="17">
        <v>6</v>
      </c>
      <c r="B12" s="18" t="s">
        <v>24</v>
      </c>
      <c r="C12" s="19">
        <f t="shared" si="0"/>
        <v>17683</v>
      </c>
      <c r="D12" s="20">
        <f t="shared" si="0"/>
        <v>1753523.9050000003</v>
      </c>
      <c r="E12" s="19">
        <f t="shared" si="0"/>
        <v>91383</v>
      </c>
      <c r="F12" s="21">
        <f t="shared" si="0"/>
        <v>4</v>
      </c>
      <c r="G12" s="21">
        <f t="shared" si="0"/>
        <v>86673</v>
      </c>
      <c r="H12" s="22">
        <f t="shared" si="0"/>
        <v>5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4">
        <f t="shared" si="4"/>
        <v>8587</v>
      </c>
      <c r="M12" s="241">
        <f t="shared" si="5"/>
        <v>16199661.023000002</v>
      </c>
      <c r="N12" s="242">
        <f t="shared" si="5"/>
        <v>53867122.089999996</v>
      </c>
      <c r="O12" s="25">
        <f t="shared" si="1"/>
        <v>7900400.219999999</v>
      </c>
      <c r="P12" s="26">
        <f t="shared" si="6"/>
        <v>171819814.8594</v>
      </c>
      <c r="Q12" s="33">
        <f>O12+P12</f>
        <v>179720215.0794</v>
      </c>
      <c r="R12" s="44">
        <f t="shared" si="2"/>
        <v>10163.445969541368</v>
      </c>
      <c r="S12" s="47">
        <f t="shared" si="3"/>
        <v>99.1643898094215</v>
      </c>
    </row>
    <row r="13" spans="1:19" s="2" customFormat="1" ht="16.5" customHeight="1">
      <c r="A13" s="243">
        <v>7</v>
      </c>
      <c r="B13" s="244" t="s">
        <v>25</v>
      </c>
      <c r="C13" s="245">
        <f t="shared" si="0"/>
        <v>13007</v>
      </c>
      <c r="D13" s="246">
        <f t="shared" si="0"/>
        <v>1433214.92</v>
      </c>
      <c r="E13" s="245">
        <f t="shared" si="0"/>
        <v>57834</v>
      </c>
      <c r="F13" s="247">
        <f t="shared" si="0"/>
        <v>5</v>
      </c>
      <c r="G13" s="247">
        <f t="shared" si="0"/>
        <v>37444</v>
      </c>
      <c r="H13" s="248">
        <f t="shared" si="0"/>
        <v>18499</v>
      </c>
      <c r="I13" s="249">
        <f t="shared" si="0"/>
        <v>1567</v>
      </c>
      <c r="J13" s="249">
        <f t="shared" si="0"/>
        <v>0</v>
      </c>
      <c r="K13" s="249">
        <f t="shared" si="0"/>
        <v>0</v>
      </c>
      <c r="L13" s="250">
        <f t="shared" si="4"/>
        <v>9091</v>
      </c>
      <c r="M13" s="251">
        <f t="shared" si="5"/>
        <v>9587663.643</v>
      </c>
      <c r="N13" s="252">
        <f t="shared" si="5"/>
        <v>31882147.159999996</v>
      </c>
      <c r="O13" s="253">
        <f t="shared" si="1"/>
        <v>6401595.119999999</v>
      </c>
      <c r="P13" s="253">
        <f t="shared" si="6"/>
        <v>140378525.8416</v>
      </c>
      <c r="Q13" s="254">
        <f>O13+P13</f>
        <v>146780120.9616</v>
      </c>
      <c r="R13" s="255">
        <f t="shared" si="2"/>
        <v>11284.702157422926</v>
      </c>
      <c r="S13" s="256">
        <f t="shared" si="3"/>
        <v>110.18796955485507</v>
      </c>
    </row>
    <row r="14" spans="1:19" s="201" customFormat="1" ht="16.5" customHeight="1">
      <c r="A14" s="17">
        <v>8</v>
      </c>
      <c r="B14" s="18" t="s">
        <v>26</v>
      </c>
      <c r="C14" s="19">
        <f t="shared" si="0"/>
        <v>11745</v>
      </c>
      <c r="D14" s="156">
        <f t="shared" si="0"/>
        <v>852644.817</v>
      </c>
      <c r="E14" s="19">
        <f t="shared" si="0"/>
        <v>47178</v>
      </c>
      <c r="F14" s="21">
        <f t="shared" si="0"/>
        <v>0</v>
      </c>
      <c r="G14" s="21">
        <f t="shared" si="0"/>
        <v>31628</v>
      </c>
      <c r="H14" s="22">
        <f t="shared" si="0"/>
        <v>12982</v>
      </c>
      <c r="I14" s="23">
        <f t="shared" si="0"/>
        <v>1521</v>
      </c>
      <c r="J14" s="23">
        <f t="shared" si="0"/>
        <v>0</v>
      </c>
      <c r="K14" s="23">
        <f t="shared" si="0"/>
        <v>100</v>
      </c>
      <c r="L14" s="24">
        <f t="shared" si="4"/>
        <v>8601</v>
      </c>
      <c r="M14" s="241">
        <f t="shared" si="5"/>
        <v>5786318.657</v>
      </c>
      <c r="N14" s="242">
        <f t="shared" si="5"/>
        <v>19265313.66</v>
      </c>
      <c r="O14" s="25">
        <f t="shared" si="1"/>
        <v>5009335.499999999</v>
      </c>
      <c r="P14" s="25">
        <f t="shared" si="6"/>
        <v>84714572.99316001</v>
      </c>
      <c r="Q14" s="33">
        <f t="shared" si="7"/>
        <v>89723908.49316001</v>
      </c>
      <c r="R14" s="50">
        <f t="shared" si="2"/>
        <v>7639.328096480205</v>
      </c>
      <c r="S14" s="51">
        <f t="shared" si="3"/>
        <v>72.59640842911878</v>
      </c>
    </row>
    <row r="15" spans="1:19" s="2" customFormat="1" ht="16.5" customHeight="1">
      <c r="A15" s="243">
        <v>9</v>
      </c>
      <c r="B15" s="244" t="s">
        <v>27</v>
      </c>
      <c r="C15" s="245">
        <f t="shared" si="0"/>
        <v>8207</v>
      </c>
      <c r="D15" s="246">
        <f t="shared" si="0"/>
        <v>625595.5</v>
      </c>
      <c r="E15" s="245">
        <f t="shared" si="0"/>
        <v>38727</v>
      </c>
      <c r="F15" s="247">
        <f t="shared" si="0"/>
        <v>0</v>
      </c>
      <c r="G15" s="247">
        <f t="shared" si="0"/>
        <v>34910</v>
      </c>
      <c r="H15" s="248">
        <f t="shared" si="0"/>
        <v>0</v>
      </c>
      <c r="I15" s="249">
        <f t="shared" si="0"/>
        <v>2413</v>
      </c>
      <c r="J15" s="249">
        <f t="shared" si="0"/>
        <v>0</v>
      </c>
      <c r="K15" s="249">
        <f t="shared" si="0"/>
        <v>0</v>
      </c>
      <c r="L15" s="250">
        <f t="shared" si="4"/>
        <v>4626</v>
      </c>
      <c r="M15" s="251">
        <f t="shared" si="5"/>
        <v>5753299.022</v>
      </c>
      <c r="N15" s="252">
        <f t="shared" si="5"/>
        <v>19130911.71</v>
      </c>
      <c r="O15" s="253">
        <f t="shared" si="1"/>
        <v>3343416.66</v>
      </c>
      <c r="P15" s="253">
        <f t="shared" si="6"/>
        <v>61824084</v>
      </c>
      <c r="Q15" s="254">
        <f t="shared" si="7"/>
        <v>65167500.66</v>
      </c>
      <c r="R15" s="257">
        <f t="shared" si="2"/>
        <v>7940.477721457292</v>
      </c>
      <c r="S15" s="256">
        <f t="shared" si="3"/>
        <v>76.22706226392104</v>
      </c>
    </row>
    <row r="16" spans="1:19" s="201" customFormat="1" ht="16.5" customHeight="1">
      <c r="A16" s="17">
        <v>10</v>
      </c>
      <c r="B16" s="18" t="s">
        <v>28</v>
      </c>
      <c r="C16" s="19">
        <f t="shared" si="0"/>
        <v>4240</v>
      </c>
      <c r="D16" s="20">
        <f t="shared" si="0"/>
        <v>426632.5</v>
      </c>
      <c r="E16" s="19">
        <f t="shared" si="0"/>
        <v>18747</v>
      </c>
      <c r="F16" s="21">
        <f t="shared" si="0"/>
        <v>0</v>
      </c>
      <c r="G16" s="21">
        <f t="shared" si="0"/>
        <v>10565</v>
      </c>
      <c r="H16" s="22">
        <f t="shared" si="0"/>
        <v>6653</v>
      </c>
      <c r="I16" s="23">
        <f t="shared" si="0"/>
        <v>609</v>
      </c>
      <c r="J16" s="23">
        <f t="shared" si="0"/>
        <v>9</v>
      </c>
      <c r="K16" s="23">
        <f t="shared" si="0"/>
        <v>3</v>
      </c>
      <c r="L16" s="24">
        <f t="shared" si="4"/>
        <v>2599</v>
      </c>
      <c r="M16" s="241">
        <f t="shared" si="5"/>
        <v>2536537.498</v>
      </c>
      <c r="N16" s="242">
        <f t="shared" si="5"/>
        <v>8408106.75</v>
      </c>
      <c r="O16" s="25">
        <f t="shared" si="1"/>
        <v>2041088.8800000004</v>
      </c>
      <c r="P16" s="25">
        <f t="shared" si="6"/>
        <v>41922694.98</v>
      </c>
      <c r="Q16" s="33">
        <f t="shared" si="7"/>
        <v>43963783.86</v>
      </c>
      <c r="R16" s="53">
        <f t="shared" si="2"/>
        <v>10368.816948113208</v>
      </c>
      <c r="S16" s="29">
        <f t="shared" si="3"/>
        <v>100.62087264150944</v>
      </c>
    </row>
    <row r="17" spans="1:19" s="201" customFormat="1" ht="16.5" customHeight="1">
      <c r="A17" s="17">
        <v>11</v>
      </c>
      <c r="B17" s="18" t="s">
        <v>29</v>
      </c>
      <c r="C17" s="19">
        <f t="shared" si="0"/>
        <v>22841</v>
      </c>
      <c r="D17" s="20">
        <f t="shared" si="0"/>
        <v>2334668.648</v>
      </c>
      <c r="E17" s="19">
        <f t="shared" si="0"/>
        <v>101988</v>
      </c>
      <c r="F17" s="21">
        <f t="shared" si="0"/>
        <v>4</v>
      </c>
      <c r="G17" s="21">
        <f t="shared" si="0"/>
        <v>100126</v>
      </c>
      <c r="H17" s="22">
        <f t="shared" si="0"/>
        <v>225</v>
      </c>
      <c r="I17" s="23">
        <f t="shared" si="0"/>
        <v>2</v>
      </c>
      <c r="J17" s="23">
        <f t="shared" si="0"/>
        <v>0</v>
      </c>
      <c r="K17" s="23">
        <f t="shared" si="0"/>
        <v>0</v>
      </c>
      <c r="L17" s="24">
        <f t="shared" si="4"/>
        <v>10245</v>
      </c>
      <c r="M17" s="241">
        <f t="shared" si="5"/>
        <v>30278125.325000003</v>
      </c>
      <c r="N17" s="242">
        <f t="shared" si="5"/>
        <v>100690277.86</v>
      </c>
      <c r="O17" s="25">
        <f t="shared" si="1"/>
        <v>9160934.280000001</v>
      </c>
      <c r="P17" s="26">
        <f t="shared" si="6"/>
        <v>227405759.49503997</v>
      </c>
      <c r="Q17" s="27">
        <f>O17+P17</f>
        <v>236566693.77503997</v>
      </c>
      <c r="R17" s="28">
        <f t="shared" si="2"/>
        <v>10357.107559872158</v>
      </c>
      <c r="S17" s="29">
        <f t="shared" si="3"/>
        <v>102.21394194649972</v>
      </c>
    </row>
    <row r="18" spans="1:19" s="201" customFormat="1" ht="16.5" customHeight="1">
      <c r="A18" s="17">
        <v>12</v>
      </c>
      <c r="B18" s="18" t="s">
        <v>30</v>
      </c>
      <c r="C18" s="19">
        <f t="shared" si="0"/>
        <v>12171</v>
      </c>
      <c r="D18" s="20">
        <f t="shared" si="0"/>
        <v>1092583.65</v>
      </c>
      <c r="E18" s="19">
        <f t="shared" si="0"/>
        <v>51601</v>
      </c>
      <c r="F18" s="21">
        <f t="shared" si="0"/>
        <v>0</v>
      </c>
      <c r="G18" s="21">
        <f t="shared" si="0"/>
        <v>46268</v>
      </c>
      <c r="H18" s="22">
        <f t="shared" si="0"/>
        <v>2499</v>
      </c>
      <c r="I18" s="23">
        <f t="shared" si="0"/>
        <v>132</v>
      </c>
      <c r="J18" s="23">
        <f t="shared" si="0"/>
        <v>0</v>
      </c>
      <c r="K18" s="23">
        <f t="shared" si="0"/>
        <v>0</v>
      </c>
      <c r="L18" s="24">
        <f t="shared" si="4"/>
        <v>7782</v>
      </c>
      <c r="M18" s="241">
        <f t="shared" si="5"/>
        <v>8892883.871</v>
      </c>
      <c r="N18" s="242">
        <f t="shared" si="5"/>
        <v>29570602.04</v>
      </c>
      <c r="O18" s="25">
        <f t="shared" si="1"/>
        <v>4615256.279999999</v>
      </c>
      <c r="P18" s="26">
        <f t="shared" si="6"/>
        <v>106749975.88199998</v>
      </c>
      <c r="Q18" s="27">
        <f>O18+P18</f>
        <v>111365232.16199999</v>
      </c>
      <c r="R18" s="44">
        <f t="shared" si="2"/>
        <v>9150.047831895488</v>
      </c>
      <c r="S18" s="47">
        <f t="shared" si="3"/>
        <v>89.76942321912743</v>
      </c>
    </row>
    <row r="19" spans="1:19" s="30" customFormat="1" ht="16.5" customHeight="1">
      <c r="A19" s="17">
        <v>13</v>
      </c>
      <c r="B19" s="18" t="s">
        <v>31</v>
      </c>
      <c r="C19" s="19">
        <f t="shared" si="0"/>
        <v>23824</v>
      </c>
      <c r="D19" s="20">
        <f t="shared" si="0"/>
        <v>2536222.69</v>
      </c>
      <c r="E19" s="19">
        <f t="shared" si="0"/>
        <v>118962</v>
      </c>
      <c r="F19" s="21">
        <f t="shared" si="0"/>
        <v>552</v>
      </c>
      <c r="G19" s="21">
        <f t="shared" si="0"/>
        <v>110636</v>
      </c>
      <c r="H19" s="22">
        <f t="shared" si="0"/>
        <v>3887</v>
      </c>
      <c r="I19" s="23">
        <f t="shared" si="0"/>
        <v>26</v>
      </c>
      <c r="J19" s="23">
        <f t="shared" si="0"/>
        <v>0</v>
      </c>
      <c r="K19" s="23">
        <f t="shared" si="0"/>
        <v>0</v>
      </c>
      <c r="L19" s="24">
        <f t="shared" si="4"/>
        <v>13307</v>
      </c>
      <c r="M19" s="241">
        <f t="shared" si="5"/>
        <v>27262513.536</v>
      </c>
      <c r="N19" s="242">
        <f t="shared" si="5"/>
        <v>90647310</v>
      </c>
      <c r="O19" s="25">
        <f t="shared" si="1"/>
        <v>10724629.919999998</v>
      </c>
      <c r="P19" s="25">
        <f t="shared" si="6"/>
        <v>247810726.9812</v>
      </c>
      <c r="Q19" s="33">
        <f>O19+P19</f>
        <v>258535356.9012</v>
      </c>
      <c r="R19" s="53">
        <f t="shared" si="2"/>
        <v>10851.887042528542</v>
      </c>
      <c r="S19" s="59">
        <f t="shared" si="3"/>
        <v>106.45662735057086</v>
      </c>
    </row>
    <row r="20" spans="1:19" s="201" customFormat="1" ht="16.5" customHeight="1">
      <c r="A20" s="17">
        <v>14</v>
      </c>
      <c r="B20" s="18" t="s">
        <v>32</v>
      </c>
      <c r="C20" s="19">
        <f t="shared" si="0"/>
        <v>4768</v>
      </c>
      <c r="D20" s="20">
        <f t="shared" si="0"/>
        <v>534961.02</v>
      </c>
      <c r="E20" s="19">
        <f t="shared" si="0"/>
        <v>21885</v>
      </c>
      <c r="F20" s="21">
        <f t="shared" si="0"/>
        <v>0</v>
      </c>
      <c r="G20" s="21">
        <f t="shared" si="0"/>
        <v>21229</v>
      </c>
      <c r="H20" s="22">
        <f t="shared" si="0"/>
        <v>240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4">
        <f t="shared" si="4"/>
        <v>4346</v>
      </c>
      <c r="M20" s="241">
        <f t="shared" si="5"/>
        <v>2748946.746</v>
      </c>
      <c r="N20" s="242">
        <f t="shared" si="5"/>
        <v>9140844.57</v>
      </c>
      <c r="O20" s="25">
        <f t="shared" si="1"/>
        <v>1972222.2600000002</v>
      </c>
      <c r="P20" s="26">
        <f t="shared" si="6"/>
        <v>51980378.4096</v>
      </c>
      <c r="Q20" s="33">
        <f>O20+P20</f>
        <v>53952600.669599995</v>
      </c>
      <c r="R20" s="44">
        <f t="shared" si="2"/>
        <v>11315.562220973154</v>
      </c>
      <c r="S20" s="47">
        <f t="shared" si="3"/>
        <v>112.19820050335571</v>
      </c>
    </row>
    <row r="21" spans="1:19" s="201" customFormat="1" ht="16.5" customHeight="1">
      <c r="A21" s="17">
        <v>15</v>
      </c>
      <c r="B21" s="18" t="s">
        <v>33</v>
      </c>
      <c r="C21" s="19">
        <f t="shared" si="0"/>
        <v>2348</v>
      </c>
      <c r="D21" s="156">
        <f t="shared" si="0"/>
        <v>222816.217</v>
      </c>
      <c r="E21" s="19">
        <f t="shared" si="0"/>
        <v>10521</v>
      </c>
      <c r="F21" s="21">
        <f t="shared" si="0"/>
        <v>15</v>
      </c>
      <c r="G21" s="21">
        <f t="shared" si="0"/>
        <v>9006</v>
      </c>
      <c r="H21" s="22">
        <f t="shared" si="0"/>
        <v>740</v>
      </c>
      <c r="I21" s="23">
        <f t="shared" si="0"/>
        <v>213</v>
      </c>
      <c r="J21" s="23">
        <f t="shared" si="0"/>
        <v>0</v>
      </c>
      <c r="K21" s="23">
        <f t="shared" si="0"/>
        <v>47</v>
      </c>
      <c r="L21" s="24">
        <f t="shared" si="4"/>
        <v>1993</v>
      </c>
      <c r="M21" s="258">
        <f t="shared" si="5"/>
        <v>1097464.996</v>
      </c>
      <c r="N21" s="242">
        <f t="shared" si="5"/>
        <v>3648624.7399999998</v>
      </c>
      <c r="O21" s="25">
        <f t="shared" si="1"/>
        <v>951905.1599999999</v>
      </c>
      <c r="P21" s="25">
        <f t="shared" si="6"/>
        <v>21780765.12516</v>
      </c>
      <c r="Q21" s="33">
        <f>O21+P21</f>
        <v>22732670.28516</v>
      </c>
      <c r="R21" s="44">
        <f t="shared" si="2"/>
        <v>9681.716475792164</v>
      </c>
      <c r="S21" s="51">
        <f t="shared" si="3"/>
        <v>94.89617419080068</v>
      </c>
    </row>
    <row r="22" spans="1:19" s="2" customFormat="1" ht="16.5" customHeight="1">
      <c r="A22" s="61"/>
      <c r="B22" s="62" t="s">
        <v>34</v>
      </c>
      <c r="C22" s="157">
        <f>SUM(C7:C21)</f>
        <v>282140</v>
      </c>
      <c r="D22" s="158">
        <f aca="true" t="shared" si="8" ref="D22:Q22">SUM(D7:D21)</f>
        <v>24954716.542999998</v>
      </c>
      <c r="E22" s="157">
        <f t="shared" si="8"/>
        <v>1132336</v>
      </c>
      <c r="F22" s="157">
        <f t="shared" si="8"/>
        <v>832</v>
      </c>
      <c r="G22" s="157">
        <f t="shared" si="8"/>
        <v>966292</v>
      </c>
      <c r="H22" s="157">
        <f t="shared" si="8"/>
        <v>126311</v>
      </c>
      <c r="I22" s="157">
        <f t="shared" si="8"/>
        <v>9575</v>
      </c>
      <c r="J22" s="157">
        <f t="shared" si="8"/>
        <v>10</v>
      </c>
      <c r="K22" s="157">
        <f t="shared" si="8"/>
        <v>165</v>
      </c>
      <c r="L22" s="211">
        <f>SUM(L7:L21)</f>
        <v>140979</v>
      </c>
      <c r="M22" s="179">
        <f>SUM(M7:M21)</f>
        <v>197644953.82699996</v>
      </c>
      <c r="N22" s="180">
        <f>SUM(N7:N21)</f>
        <v>657189323.95</v>
      </c>
      <c r="O22" s="159">
        <f t="shared" si="8"/>
        <v>108451861.86</v>
      </c>
      <c r="P22" s="159">
        <f t="shared" si="8"/>
        <v>2432173799.35036</v>
      </c>
      <c r="Q22" s="159">
        <f t="shared" si="8"/>
        <v>2540625661.21036</v>
      </c>
      <c r="R22" s="158">
        <f t="shared" si="2"/>
        <v>9004.840367230312</v>
      </c>
      <c r="S22" s="158">
        <f t="shared" si="3"/>
        <v>88.44799228397248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4.2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19" s="2" customFormat="1" ht="15">
      <c r="A28" s="17">
        <v>1</v>
      </c>
      <c r="B28" s="18" t="s">
        <v>19</v>
      </c>
      <c r="C28" s="19">
        <v>54771</v>
      </c>
      <c r="D28" s="20">
        <v>2766089.14</v>
      </c>
      <c r="E28" s="19">
        <v>123154</v>
      </c>
      <c r="F28" s="21">
        <v>245</v>
      </c>
      <c r="G28" s="21">
        <v>103520</v>
      </c>
      <c r="H28" s="22">
        <v>19389</v>
      </c>
      <c r="I28" s="23">
        <v>0</v>
      </c>
      <c r="J28" s="23">
        <v>0</v>
      </c>
      <c r="K28" s="23">
        <v>0</v>
      </c>
      <c r="L28" s="24"/>
      <c r="M28" s="241">
        <v>9470777.358000001</v>
      </c>
      <c r="N28" s="242">
        <v>31492250.1</v>
      </c>
      <c r="O28" s="25">
        <f aca="true" t="shared" si="9" ref="O28:O42">(F28*10.15+G28*15.19+H28*25.98+I28*11.17+J28*5.08+K28*1.98)*6</f>
        <v>12472090.620000001</v>
      </c>
      <c r="P28" s="26">
        <f>(D28*15.58)*6+O28</f>
        <v>271046103.4272</v>
      </c>
      <c r="Q28" s="27">
        <f aca="true" t="shared" si="10" ref="Q28:Q42">O28+P28</f>
        <v>283518194.0472</v>
      </c>
      <c r="R28" s="28">
        <f aca="true" t="shared" si="11" ref="R28:R43">Q28/C28</f>
        <v>5176.429023519746</v>
      </c>
      <c r="S28" s="29">
        <f aca="true" t="shared" si="12" ref="S28:S43">D28/C28</f>
        <v>50.502805134103816</v>
      </c>
    </row>
    <row r="29" spans="1:19" s="2" customFormat="1" ht="15">
      <c r="A29" s="17">
        <v>2</v>
      </c>
      <c r="B29" s="18" t="s">
        <v>20</v>
      </c>
      <c r="C29" s="19">
        <v>5280</v>
      </c>
      <c r="D29" s="20">
        <v>257643.12</v>
      </c>
      <c r="E29" s="19">
        <v>14729</v>
      </c>
      <c r="F29" s="21">
        <v>1</v>
      </c>
      <c r="G29" s="21">
        <v>11577</v>
      </c>
      <c r="H29" s="22">
        <v>516</v>
      </c>
      <c r="I29" s="22"/>
      <c r="J29" s="22"/>
      <c r="K29" s="22"/>
      <c r="L29" s="24"/>
      <c r="M29" s="31">
        <v>3017152.58</v>
      </c>
      <c r="N29" s="32">
        <v>10006271.91</v>
      </c>
      <c r="O29" s="25">
        <f t="shared" si="9"/>
        <v>1135622.76</v>
      </c>
      <c r="P29" s="227">
        <v>16175136.668</v>
      </c>
      <c r="Q29" s="33">
        <f t="shared" si="10"/>
        <v>17310759.428</v>
      </c>
      <c r="R29" s="28">
        <f t="shared" si="11"/>
        <v>3278.552921969697</v>
      </c>
      <c r="S29" s="29">
        <f t="shared" si="12"/>
        <v>48.79604545454546</v>
      </c>
    </row>
    <row r="30" spans="1:19" s="2" customFormat="1" ht="15">
      <c r="A30" s="17">
        <v>3</v>
      </c>
      <c r="B30" s="18" t="s">
        <v>21</v>
      </c>
      <c r="C30" s="23">
        <v>5491</v>
      </c>
      <c r="D30" s="35">
        <v>413400.87</v>
      </c>
      <c r="E30" s="19">
        <v>25875</v>
      </c>
      <c r="F30" s="21"/>
      <c r="G30" s="22">
        <v>21266</v>
      </c>
      <c r="H30" s="22">
        <v>1192</v>
      </c>
      <c r="I30" s="22">
        <v>406</v>
      </c>
      <c r="J30" s="22">
        <v>1</v>
      </c>
      <c r="K30" s="22"/>
      <c r="L30" s="24"/>
      <c r="M30" s="31">
        <v>5091140.887</v>
      </c>
      <c r="N30" s="32">
        <v>16929157.12</v>
      </c>
      <c r="O30" s="25">
        <f t="shared" si="9"/>
        <v>2151232.8</v>
      </c>
      <c r="P30" s="26">
        <f aca="true" t="shared" si="13" ref="P30:P41">(D30*15.58)*6+O30</f>
        <v>40795946.1276</v>
      </c>
      <c r="Q30" s="27">
        <f t="shared" si="10"/>
        <v>42947178.9276</v>
      </c>
      <c r="R30" s="28">
        <f t="shared" si="11"/>
        <v>7821.376603095974</v>
      </c>
      <c r="S30" s="29">
        <f t="shared" si="12"/>
        <v>75.28699144053907</v>
      </c>
    </row>
    <row r="31" spans="1:19" s="2" customFormat="1" ht="15">
      <c r="A31" s="17">
        <v>4</v>
      </c>
      <c r="B31" s="18" t="s">
        <v>22</v>
      </c>
      <c r="C31" s="19">
        <v>10713</v>
      </c>
      <c r="D31" s="20">
        <v>721786.38</v>
      </c>
      <c r="E31" s="19">
        <v>46270</v>
      </c>
      <c r="F31" s="21"/>
      <c r="G31" s="21">
        <v>40292</v>
      </c>
      <c r="H31" s="22">
        <v>2757</v>
      </c>
      <c r="I31" s="22">
        <v>672</v>
      </c>
      <c r="J31" s="22"/>
      <c r="K31" s="40"/>
      <c r="L31" s="24"/>
      <c r="M31" s="31">
        <v>10371055.822</v>
      </c>
      <c r="N31" s="32">
        <v>34489173.94</v>
      </c>
      <c r="O31" s="26">
        <f t="shared" si="9"/>
        <v>4147011.4799999995</v>
      </c>
      <c r="P31" s="26">
        <f t="shared" si="13"/>
        <v>71619602.2824</v>
      </c>
      <c r="Q31" s="27">
        <f t="shared" si="10"/>
        <v>75766613.7624</v>
      </c>
      <c r="R31" s="28">
        <f t="shared" si="11"/>
        <v>7072.399305740689</v>
      </c>
      <c r="S31" s="29">
        <f t="shared" si="12"/>
        <v>67.37481377765332</v>
      </c>
    </row>
    <row r="32" spans="1:19" s="2" customFormat="1" ht="15">
      <c r="A32" s="17">
        <v>5</v>
      </c>
      <c r="B32" s="18" t="s">
        <v>23</v>
      </c>
      <c r="C32" s="19">
        <v>15249</v>
      </c>
      <c r="D32" s="20">
        <v>990706.49</v>
      </c>
      <c r="E32" s="19">
        <v>62715</v>
      </c>
      <c r="F32" s="21"/>
      <c r="G32" s="21">
        <v>57528</v>
      </c>
      <c r="H32" s="22">
        <v>719</v>
      </c>
      <c r="I32" s="41"/>
      <c r="J32" s="41"/>
      <c r="K32" s="41"/>
      <c r="L32" s="24"/>
      <c r="M32" s="42">
        <v>14088661.952</v>
      </c>
      <c r="N32" s="43">
        <v>46872903.57</v>
      </c>
      <c r="O32" s="25">
        <f t="shared" si="9"/>
        <v>5355179.64</v>
      </c>
      <c r="P32" s="25">
        <f t="shared" si="13"/>
        <v>97966422.3252</v>
      </c>
      <c r="Q32" s="33">
        <f t="shared" si="10"/>
        <v>103321601.9652</v>
      </c>
      <c r="R32" s="44">
        <f t="shared" si="11"/>
        <v>6775.631317804447</v>
      </c>
      <c r="S32" s="29">
        <f t="shared" si="12"/>
        <v>64.96862023739261</v>
      </c>
    </row>
    <row r="33" spans="1:19" s="2" customFormat="1" ht="15">
      <c r="A33" s="17">
        <v>6</v>
      </c>
      <c r="B33" s="18" t="s">
        <v>24</v>
      </c>
      <c r="C33" s="19">
        <v>9096</v>
      </c>
      <c r="D33" s="20">
        <v>627628.68</v>
      </c>
      <c r="E33" s="19">
        <v>43738</v>
      </c>
      <c r="F33" s="40">
        <v>4</v>
      </c>
      <c r="G33" s="21">
        <v>39472</v>
      </c>
      <c r="H33" s="22"/>
      <c r="I33" s="22"/>
      <c r="J33" s="22"/>
      <c r="K33" s="22"/>
      <c r="L33" s="24"/>
      <c r="M33" s="45">
        <v>11991415.379</v>
      </c>
      <c r="N33" s="46">
        <v>39873764.66</v>
      </c>
      <c r="O33" s="25">
        <f t="shared" si="9"/>
        <v>3597721.6799999997</v>
      </c>
      <c r="P33" s="26">
        <f t="shared" si="13"/>
        <v>62268450.686400004</v>
      </c>
      <c r="Q33" s="33">
        <f t="shared" si="10"/>
        <v>65866172.3664</v>
      </c>
      <c r="R33" s="44">
        <f t="shared" si="11"/>
        <v>7241.223874934038</v>
      </c>
      <c r="S33" s="47">
        <f t="shared" si="12"/>
        <v>69.00051451187336</v>
      </c>
    </row>
    <row r="34" spans="1:19" s="2" customFormat="1" ht="15">
      <c r="A34" s="243">
        <v>7</v>
      </c>
      <c r="B34" s="244" t="s">
        <v>25</v>
      </c>
      <c r="C34" s="245">
        <v>3916</v>
      </c>
      <c r="D34" s="259">
        <v>247756.7</v>
      </c>
      <c r="E34" s="247">
        <v>15113</v>
      </c>
      <c r="F34" s="248">
        <v>5</v>
      </c>
      <c r="G34" s="248">
        <v>10646</v>
      </c>
      <c r="H34" s="248">
        <v>2974</v>
      </c>
      <c r="I34" s="248">
        <v>249</v>
      </c>
      <c r="J34" s="248"/>
      <c r="K34" s="248"/>
      <c r="L34" s="260"/>
      <c r="M34" s="261">
        <v>3060906.409</v>
      </c>
      <c r="N34" s="262">
        <v>10178599.78</v>
      </c>
      <c r="O34" s="253">
        <f t="shared" si="9"/>
        <v>1450856.04</v>
      </c>
      <c r="P34" s="253">
        <f t="shared" si="13"/>
        <v>24611152.356000002</v>
      </c>
      <c r="Q34" s="254">
        <f t="shared" si="10"/>
        <v>26062008.396</v>
      </c>
      <c r="R34" s="255">
        <f t="shared" si="11"/>
        <v>6655.262613891727</v>
      </c>
      <c r="S34" s="256">
        <f t="shared" si="12"/>
        <v>63.267798774259454</v>
      </c>
    </row>
    <row r="35" spans="1:19" s="2" customFormat="1" ht="15">
      <c r="A35" s="17">
        <v>8</v>
      </c>
      <c r="B35" s="18" t="s">
        <v>26</v>
      </c>
      <c r="C35" s="19">
        <v>3144</v>
      </c>
      <c r="D35" s="20">
        <v>145472.68</v>
      </c>
      <c r="E35" s="19">
        <v>10037</v>
      </c>
      <c r="F35" s="21"/>
      <c r="G35" s="21">
        <v>7196</v>
      </c>
      <c r="H35" s="22">
        <v>1366</v>
      </c>
      <c r="I35" s="22">
        <v>189</v>
      </c>
      <c r="J35" s="22"/>
      <c r="K35" s="22">
        <v>7</v>
      </c>
      <c r="L35" s="24"/>
      <c r="M35" s="31">
        <v>1352102.012</v>
      </c>
      <c r="N35" s="32">
        <v>4518113.75</v>
      </c>
      <c r="O35" s="25">
        <f t="shared" si="9"/>
        <v>881525.4599999998</v>
      </c>
      <c r="P35" s="25">
        <f t="shared" si="13"/>
        <v>14480311.5864</v>
      </c>
      <c r="Q35" s="33">
        <f t="shared" si="10"/>
        <v>15361837.0464</v>
      </c>
      <c r="R35" s="50">
        <f t="shared" si="11"/>
        <v>4886.080485496183</v>
      </c>
      <c r="S35" s="51">
        <f t="shared" si="12"/>
        <v>46.26993638676844</v>
      </c>
    </row>
    <row r="36" spans="1:19" s="2" customFormat="1" ht="15">
      <c r="A36" s="243">
        <v>9</v>
      </c>
      <c r="B36" s="244" t="s">
        <v>27</v>
      </c>
      <c r="C36" s="245">
        <v>3581</v>
      </c>
      <c r="D36" s="246">
        <v>201963.7</v>
      </c>
      <c r="E36" s="245">
        <v>15817</v>
      </c>
      <c r="F36" s="247"/>
      <c r="G36" s="247">
        <v>12036</v>
      </c>
      <c r="H36" s="249"/>
      <c r="I36" s="249">
        <v>700</v>
      </c>
      <c r="J36" s="249"/>
      <c r="K36" s="249"/>
      <c r="L36" s="250"/>
      <c r="M36" s="261">
        <v>2641841.758</v>
      </c>
      <c r="N36" s="262">
        <v>8784655.46</v>
      </c>
      <c r="O36" s="253">
        <f t="shared" si="9"/>
        <v>1143875.04</v>
      </c>
      <c r="P36" s="253">
        <f t="shared" si="13"/>
        <v>20023441.716</v>
      </c>
      <c r="Q36" s="254">
        <f t="shared" si="10"/>
        <v>21167316.755999997</v>
      </c>
      <c r="R36" s="257">
        <f t="shared" si="11"/>
        <v>5911.007192404356</v>
      </c>
      <c r="S36" s="256">
        <f t="shared" si="12"/>
        <v>56.398687517453226</v>
      </c>
    </row>
    <row r="37" spans="1:19" s="2" customFormat="1" ht="15">
      <c r="A37" s="17">
        <v>10</v>
      </c>
      <c r="B37" s="18" t="s">
        <v>28</v>
      </c>
      <c r="C37" s="19">
        <v>1641</v>
      </c>
      <c r="D37" s="20">
        <v>124060.5</v>
      </c>
      <c r="E37" s="19">
        <v>6550</v>
      </c>
      <c r="F37" s="21"/>
      <c r="G37" s="21">
        <v>3868</v>
      </c>
      <c r="H37" s="22">
        <v>1440</v>
      </c>
      <c r="I37" s="22">
        <v>176</v>
      </c>
      <c r="J37" s="22"/>
      <c r="K37" s="22"/>
      <c r="L37" s="24"/>
      <c r="M37" s="31">
        <v>887908.3</v>
      </c>
      <c r="N37" s="32">
        <v>2944234.03</v>
      </c>
      <c r="O37" s="25">
        <f t="shared" si="9"/>
        <v>588792.24</v>
      </c>
      <c r="P37" s="25">
        <f t="shared" si="13"/>
        <v>12185967.780000001</v>
      </c>
      <c r="Q37" s="33">
        <f t="shared" si="10"/>
        <v>12774760.020000001</v>
      </c>
      <c r="R37" s="53">
        <f t="shared" si="11"/>
        <v>7784.741023765997</v>
      </c>
      <c r="S37" s="29">
        <f t="shared" si="12"/>
        <v>75.60054844606947</v>
      </c>
    </row>
    <row r="38" spans="1:19" s="2" customFormat="1" ht="15">
      <c r="A38" s="17">
        <v>11</v>
      </c>
      <c r="B38" s="18" t="s">
        <v>29</v>
      </c>
      <c r="C38" s="19">
        <v>12596</v>
      </c>
      <c r="D38" s="54">
        <v>959877.31</v>
      </c>
      <c r="E38" s="19">
        <v>53461</v>
      </c>
      <c r="F38" s="21"/>
      <c r="G38" s="21">
        <v>51933</v>
      </c>
      <c r="H38" s="22">
        <v>51</v>
      </c>
      <c r="I38" s="22"/>
      <c r="J38" s="22"/>
      <c r="K38" s="22"/>
      <c r="L38" s="24"/>
      <c r="M38" s="31">
        <v>18875504.212</v>
      </c>
      <c r="N38" s="32">
        <v>62751770.3</v>
      </c>
      <c r="O38" s="25">
        <f t="shared" si="9"/>
        <v>4741123.5</v>
      </c>
      <c r="P38" s="26">
        <f t="shared" si="13"/>
        <v>94470454.4388</v>
      </c>
      <c r="Q38" s="27">
        <f t="shared" si="10"/>
        <v>99211577.9388</v>
      </c>
      <c r="R38" s="28">
        <f t="shared" si="11"/>
        <v>7876.43521267069</v>
      </c>
      <c r="S38" s="29">
        <f t="shared" si="12"/>
        <v>76.20493093045411</v>
      </c>
    </row>
    <row r="39" spans="1:19" s="2" customFormat="1" ht="15">
      <c r="A39" s="17">
        <v>12</v>
      </c>
      <c r="B39" s="18" t="s">
        <v>30</v>
      </c>
      <c r="C39" s="55">
        <v>4389</v>
      </c>
      <c r="D39" s="54">
        <v>298486.98</v>
      </c>
      <c r="E39" s="19">
        <v>19421</v>
      </c>
      <c r="F39" s="21"/>
      <c r="G39" s="56">
        <v>16455</v>
      </c>
      <c r="H39" s="22">
        <v>280</v>
      </c>
      <c r="I39" s="22">
        <v>26</v>
      </c>
      <c r="J39" s="22"/>
      <c r="K39" s="22"/>
      <c r="L39" s="24"/>
      <c r="M39" s="31">
        <v>3422986.317</v>
      </c>
      <c r="N39" s="32">
        <v>11382521.23</v>
      </c>
      <c r="O39" s="25">
        <f t="shared" si="9"/>
        <v>1545097.6199999999</v>
      </c>
      <c r="P39" s="26">
        <f t="shared" si="13"/>
        <v>29447660.510399997</v>
      </c>
      <c r="Q39" s="27">
        <f t="shared" si="10"/>
        <v>30992758.1304</v>
      </c>
      <c r="R39" s="44">
        <f t="shared" si="11"/>
        <v>7061.462321804511</v>
      </c>
      <c r="S39" s="47">
        <f t="shared" si="12"/>
        <v>68.00796992481203</v>
      </c>
    </row>
    <row r="40" spans="1:19" s="2" customFormat="1" ht="15">
      <c r="A40" s="17">
        <v>13</v>
      </c>
      <c r="B40" s="18" t="s">
        <v>31</v>
      </c>
      <c r="C40" s="55">
        <v>10517</v>
      </c>
      <c r="D40" s="54">
        <v>827117.04</v>
      </c>
      <c r="E40" s="19">
        <v>50325</v>
      </c>
      <c r="F40" s="21">
        <v>205</v>
      </c>
      <c r="G40" s="56">
        <v>45929</v>
      </c>
      <c r="H40" s="22">
        <v>765</v>
      </c>
      <c r="I40" s="22">
        <v>3</v>
      </c>
      <c r="J40" s="22"/>
      <c r="K40" s="22"/>
      <c r="L40" s="24"/>
      <c r="M40" s="57">
        <v>12064011.187</v>
      </c>
      <c r="N40" s="58">
        <v>40106219.67</v>
      </c>
      <c r="O40" s="25">
        <f t="shared" si="9"/>
        <v>4317902.82</v>
      </c>
      <c r="P40" s="25">
        <f t="shared" si="13"/>
        <v>81636803.71920002</v>
      </c>
      <c r="Q40" s="33">
        <f t="shared" si="10"/>
        <v>85954706.53920001</v>
      </c>
      <c r="R40" s="53">
        <f t="shared" si="11"/>
        <v>8172.930164419512</v>
      </c>
      <c r="S40" s="59">
        <f t="shared" si="12"/>
        <v>78.64572026243225</v>
      </c>
    </row>
    <row r="41" spans="1:19" s="2" customFormat="1" ht="15">
      <c r="A41" s="17">
        <v>14</v>
      </c>
      <c r="B41" s="18" t="s">
        <v>32</v>
      </c>
      <c r="C41" s="55">
        <v>422</v>
      </c>
      <c r="D41" s="54">
        <v>42909.2</v>
      </c>
      <c r="E41" s="19">
        <v>1744</v>
      </c>
      <c r="F41" s="21"/>
      <c r="G41" s="56">
        <v>1655</v>
      </c>
      <c r="H41" s="22">
        <v>23</v>
      </c>
      <c r="I41" s="22"/>
      <c r="J41" s="22"/>
      <c r="K41" s="22"/>
      <c r="L41" s="24"/>
      <c r="M41" s="31">
        <v>165962.34</v>
      </c>
      <c r="N41" s="58">
        <v>551858.44</v>
      </c>
      <c r="O41" s="25">
        <f t="shared" si="9"/>
        <v>154421.94</v>
      </c>
      <c r="P41" s="26">
        <f t="shared" si="13"/>
        <v>4165573.956</v>
      </c>
      <c r="Q41" s="33">
        <f t="shared" si="10"/>
        <v>4319995.896</v>
      </c>
      <c r="R41" s="44">
        <f t="shared" si="11"/>
        <v>10236.957099526066</v>
      </c>
      <c r="S41" s="47">
        <f t="shared" si="12"/>
        <v>101.68056872037914</v>
      </c>
    </row>
    <row r="42" spans="1:19" s="2" customFormat="1" ht="15">
      <c r="A42" s="17">
        <v>15</v>
      </c>
      <c r="B42" s="18" t="s">
        <v>33</v>
      </c>
      <c r="C42" s="22">
        <v>355</v>
      </c>
      <c r="D42" s="60">
        <v>22656.98</v>
      </c>
      <c r="E42" s="19">
        <v>1511</v>
      </c>
      <c r="F42" s="21"/>
      <c r="G42" s="22">
        <v>1187</v>
      </c>
      <c r="H42" s="56">
        <v>84</v>
      </c>
      <c r="I42" s="56">
        <v>18</v>
      </c>
      <c r="J42" s="56"/>
      <c r="K42" s="56"/>
      <c r="L42" s="24"/>
      <c r="M42" s="32">
        <v>163077.27</v>
      </c>
      <c r="N42" s="32">
        <v>542264.65</v>
      </c>
      <c r="O42" s="25">
        <f t="shared" si="9"/>
        <v>122483.45999999999</v>
      </c>
      <c r="P42" s="25">
        <f>(D42*15.58)*6+O42</f>
        <v>2240457.9504</v>
      </c>
      <c r="Q42" s="33">
        <f t="shared" si="10"/>
        <v>2362941.4104</v>
      </c>
      <c r="R42" s="44">
        <f t="shared" si="11"/>
        <v>6656.172987042253</v>
      </c>
      <c r="S42" s="51">
        <f t="shared" si="12"/>
        <v>63.82247887323943</v>
      </c>
    </row>
    <row r="43" spans="1:47" ht="15">
      <c r="A43" s="61"/>
      <c r="B43" s="62" t="s">
        <v>34</v>
      </c>
      <c r="C43" s="211">
        <f>SUM(C28:C42)</f>
        <v>141161</v>
      </c>
      <c r="D43" s="180">
        <f aca="true" t="shared" si="14" ref="D43:L43">SUM(D28:D42)</f>
        <v>8647555.77</v>
      </c>
      <c r="E43" s="211">
        <f t="shared" si="14"/>
        <v>490460</v>
      </c>
      <c r="F43" s="211">
        <f t="shared" si="14"/>
        <v>460</v>
      </c>
      <c r="G43" s="211">
        <f t="shared" si="14"/>
        <v>424560</v>
      </c>
      <c r="H43" s="211">
        <f t="shared" si="14"/>
        <v>31556</v>
      </c>
      <c r="I43" s="211">
        <f t="shared" si="14"/>
        <v>2439</v>
      </c>
      <c r="J43" s="211">
        <f t="shared" si="14"/>
        <v>1</v>
      </c>
      <c r="K43" s="211">
        <f t="shared" si="14"/>
        <v>7</v>
      </c>
      <c r="L43" s="211">
        <f t="shared" si="14"/>
        <v>0</v>
      </c>
      <c r="M43" s="179">
        <f>SUM(M28:M42)</f>
        <v>96664503.78300002</v>
      </c>
      <c r="N43" s="180">
        <f>SUM(N28:N42)</f>
        <v>321423758.61</v>
      </c>
      <c r="O43" s="152">
        <f>SUM(O28:O42)</f>
        <v>43804937.099999994</v>
      </c>
      <c r="P43" s="152">
        <f>SUM(P28:P42)</f>
        <v>843133485.5299999</v>
      </c>
      <c r="Q43" s="152">
        <f>SUM(Q28:Q42)</f>
        <v>886938422.6299999</v>
      </c>
      <c r="R43" s="153">
        <f t="shared" si="11"/>
        <v>6283.169024234739</v>
      </c>
      <c r="S43" s="153">
        <f t="shared" si="12"/>
        <v>61.260233138048044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5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4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19" s="2" customFormat="1" ht="15">
      <c r="A48" s="17">
        <v>1</v>
      </c>
      <c r="B48" s="18" t="s">
        <v>19</v>
      </c>
      <c r="C48" s="19">
        <v>23674</v>
      </c>
      <c r="D48" s="20">
        <v>2839043.02</v>
      </c>
      <c r="E48" s="19">
        <v>86223</v>
      </c>
      <c r="F48" s="21"/>
      <c r="G48" s="21">
        <v>49522</v>
      </c>
      <c r="H48" s="22">
        <v>36701</v>
      </c>
      <c r="I48" s="23"/>
      <c r="J48" s="23"/>
      <c r="K48" s="23"/>
      <c r="L48" s="24">
        <v>23674</v>
      </c>
      <c r="M48" s="241">
        <v>16245451.231</v>
      </c>
      <c r="N48" s="242">
        <v>54020968.84</v>
      </c>
      <c r="O48" s="25">
        <f aca="true" t="shared" si="15" ref="O48:O61">(F48*10.15+G48*15.19+H48*25.98+I48*11.17+J48*5.08+K48*1.98)*6</f>
        <v>10234386.959999999</v>
      </c>
      <c r="P48" s="26">
        <f>(D48*15.58)*6+O48</f>
        <v>275628128.46959996</v>
      </c>
      <c r="Q48" s="27">
        <f>O48+P48</f>
        <v>285862515.42959994</v>
      </c>
      <c r="R48" s="28">
        <f aca="true" t="shared" si="16" ref="R48:R63">Q48/C48</f>
        <v>12074.956299298807</v>
      </c>
      <c r="S48" s="29">
        <f aca="true" t="shared" si="17" ref="S48:S63">D48/C48</f>
        <v>119.92240517022894</v>
      </c>
    </row>
    <row r="49" spans="1:19" s="2" customFormat="1" ht="15">
      <c r="A49" s="17">
        <v>2</v>
      </c>
      <c r="B49" s="18" t="s">
        <v>20</v>
      </c>
      <c r="C49" s="19">
        <v>5340</v>
      </c>
      <c r="D49" s="20">
        <v>504213.616</v>
      </c>
      <c r="E49" s="19">
        <v>20094</v>
      </c>
      <c r="F49" s="21"/>
      <c r="G49" s="21">
        <v>18963</v>
      </c>
      <c r="H49" s="22">
        <v>925</v>
      </c>
      <c r="I49" s="22"/>
      <c r="J49" s="22"/>
      <c r="K49" s="22"/>
      <c r="L49" s="24">
        <v>5340</v>
      </c>
      <c r="M49" s="31">
        <v>3227448.46</v>
      </c>
      <c r="N49" s="32">
        <v>10707851.81</v>
      </c>
      <c r="O49" s="25">
        <f t="shared" si="15"/>
        <v>1872476.8199999998</v>
      </c>
      <c r="P49" s="25">
        <v>49006365.644</v>
      </c>
      <c r="Q49" s="27">
        <f>O49+P49</f>
        <v>50878842.464</v>
      </c>
      <c r="R49" s="28">
        <f t="shared" si="16"/>
        <v>9527.873120599252</v>
      </c>
      <c r="S49" s="29">
        <f t="shared" si="17"/>
        <v>94.42202546816479</v>
      </c>
    </row>
    <row r="50" spans="1:19" s="2" customFormat="1" ht="15">
      <c r="A50" s="17">
        <v>3</v>
      </c>
      <c r="B50" s="18" t="s">
        <v>21</v>
      </c>
      <c r="C50" s="23">
        <v>8487</v>
      </c>
      <c r="D50" s="35">
        <v>1003956.46</v>
      </c>
      <c r="E50" s="19">
        <v>41832</v>
      </c>
      <c r="F50" s="21"/>
      <c r="G50" s="22">
        <v>35789</v>
      </c>
      <c r="H50" s="22">
        <v>5710</v>
      </c>
      <c r="I50" s="22">
        <v>814</v>
      </c>
      <c r="J50" s="22"/>
      <c r="K50" s="22">
        <v>15</v>
      </c>
      <c r="L50" s="24">
        <v>8487</v>
      </c>
      <c r="M50" s="31">
        <v>7214264.67</v>
      </c>
      <c r="N50" s="32">
        <v>23987938.11</v>
      </c>
      <c r="O50" s="25">
        <f t="shared" si="15"/>
        <v>4206616.739999999</v>
      </c>
      <c r="P50" s="26">
        <f>(D50*15.58)*6+O50</f>
        <v>98056466.6208</v>
      </c>
      <c r="Q50" s="27">
        <f>O50+P50</f>
        <v>102263083.3608</v>
      </c>
      <c r="R50" s="28">
        <f t="shared" si="16"/>
        <v>12049.379446306115</v>
      </c>
      <c r="S50" s="29">
        <f t="shared" si="17"/>
        <v>118.29344409096264</v>
      </c>
    </row>
    <row r="51" spans="1:19" s="2" customFormat="1" ht="15">
      <c r="A51" s="17">
        <v>4</v>
      </c>
      <c r="B51" s="18" t="s">
        <v>22</v>
      </c>
      <c r="C51" s="19">
        <v>14705</v>
      </c>
      <c r="D51" s="20">
        <v>1725790.99</v>
      </c>
      <c r="E51" s="19">
        <v>71465</v>
      </c>
      <c r="F51" s="21"/>
      <c r="G51" s="21">
        <v>59969</v>
      </c>
      <c r="H51" s="22">
        <v>11053</v>
      </c>
      <c r="I51" s="22">
        <v>1200</v>
      </c>
      <c r="J51" s="22"/>
      <c r="K51" s="40"/>
      <c r="L51" s="24">
        <v>14705</v>
      </c>
      <c r="M51" s="31">
        <v>8906825.98</v>
      </c>
      <c r="N51" s="32">
        <v>29618261.6</v>
      </c>
      <c r="O51" s="26">
        <f t="shared" si="15"/>
        <v>7268940.300000001</v>
      </c>
      <c r="P51" s="26">
        <f aca="true" t="shared" si="18" ref="P51:P62">(D51*15.58)*6+O51</f>
        <v>168595882.04520002</v>
      </c>
      <c r="Q51" s="27">
        <f aca="true" t="shared" si="19" ref="Q51:Q62">O51+P51</f>
        <v>175864822.34520003</v>
      </c>
      <c r="R51" s="28">
        <f t="shared" si="16"/>
        <v>11959.525491003062</v>
      </c>
      <c r="S51" s="29">
        <f t="shared" si="17"/>
        <v>117.36082896973818</v>
      </c>
    </row>
    <row r="52" spans="1:19" s="2" customFormat="1" ht="15">
      <c r="A52" s="17">
        <v>5</v>
      </c>
      <c r="B52" s="18" t="s">
        <v>23</v>
      </c>
      <c r="C52" s="19">
        <v>17596</v>
      </c>
      <c r="D52" s="20">
        <v>1919222.59</v>
      </c>
      <c r="E52" s="19">
        <v>81153</v>
      </c>
      <c r="F52" s="21">
        <v>6</v>
      </c>
      <c r="G52" s="21">
        <v>79381</v>
      </c>
      <c r="H52" s="22">
        <v>1619</v>
      </c>
      <c r="I52" s="41"/>
      <c r="J52" s="41"/>
      <c r="K52" s="41"/>
      <c r="L52" s="24">
        <v>17596</v>
      </c>
      <c r="M52" s="42">
        <v>9868760.57</v>
      </c>
      <c r="N52" s="43">
        <v>32813286.37</v>
      </c>
      <c r="O52" s="25">
        <f t="shared" si="15"/>
        <v>7487519.459999999</v>
      </c>
      <c r="P52" s="25">
        <f t="shared" si="18"/>
        <v>186896447.17320004</v>
      </c>
      <c r="Q52" s="33">
        <f t="shared" si="19"/>
        <v>194383966.63320005</v>
      </c>
      <c r="R52" s="44">
        <f t="shared" si="16"/>
        <v>11047.054252852924</v>
      </c>
      <c r="S52" s="29">
        <f t="shared" si="17"/>
        <v>109.07152705160264</v>
      </c>
    </row>
    <row r="53" spans="1:19" s="2" customFormat="1" ht="15">
      <c r="A53" s="17">
        <v>6</v>
      </c>
      <c r="B53" s="18" t="s">
        <v>24</v>
      </c>
      <c r="C53" s="19">
        <v>8587</v>
      </c>
      <c r="D53" s="20">
        <v>1125895.225</v>
      </c>
      <c r="E53" s="19">
        <v>47645</v>
      </c>
      <c r="F53" s="40"/>
      <c r="G53" s="21">
        <v>47201</v>
      </c>
      <c r="H53" s="22">
        <v>5</v>
      </c>
      <c r="I53" s="22"/>
      <c r="J53" s="22"/>
      <c r="K53" s="22"/>
      <c r="L53" s="24">
        <v>8587</v>
      </c>
      <c r="M53" s="45">
        <v>4208245.644</v>
      </c>
      <c r="N53" s="46">
        <v>13993357.43</v>
      </c>
      <c r="O53" s="25">
        <f t="shared" si="15"/>
        <v>4302678.54</v>
      </c>
      <c r="P53" s="26">
        <f t="shared" si="18"/>
        <v>109551364.17300002</v>
      </c>
      <c r="Q53" s="33">
        <f t="shared" si="19"/>
        <v>113854042.71300003</v>
      </c>
      <c r="R53" s="44">
        <f t="shared" si="16"/>
        <v>13258.884676021897</v>
      </c>
      <c r="S53" s="47">
        <f t="shared" si="17"/>
        <v>131.1162483987423</v>
      </c>
    </row>
    <row r="54" spans="1:19" s="2" customFormat="1" ht="15">
      <c r="A54" s="243">
        <v>7</v>
      </c>
      <c r="B54" s="244" t="s">
        <v>25</v>
      </c>
      <c r="C54" s="245">
        <v>9091</v>
      </c>
      <c r="D54" s="259">
        <v>1185458.22</v>
      </c>
      <c r="E54" s="247">
        <v>42721</v>
      </c>
      <c r="F54" s="248"/>
      <c r="G54" s="248">
        <v>26798</v>
      </c>
      <c r="H54" s="248">
        <v>15525</v>
      </c>
      <c r="I54" s="248">
        <v>1318</v>
      </c>
      <c r="J54" s="248"/>
      <c r="K54" s="248"/>
      <c r="L54" s="260">
        <v>9091</v>
      </c>
      <c r="M54" s="261">
        <v>6526757.234</v>
      </c>
      <c r="N54" s="262">
        <v>21703547.38</v>
      </c>
      <c r="O54" s="253">
        <f t="shared" si="15"/>
        <v>4950739.08</v>
      </c>
      <c r="P54" s="253">
        <f t="shared" si="18"/>
        <v>115767373.48560001</v>
      </c>
      <c r="Q54" s="254">
        <f t="shared" si="19"/>
        <v>120718112.56560001</v>
      </c>
      <c r="R54" s="255">
        <f t="shared" si="16"/>
        <v>13278.859593620065</v>
      </c>
      <c r="S54" s="256">
        <f t="shared" si="17"/>
        <v>130.3991002089979</v>
      </c>
    </row>
    <row r="55" spans="1:19" s="2" customFormat="1" ht="15">
      <c r="A55" s="17">
        <v>8</v>
      </c>
      <c r="B55" s="18" t="s">
        <v>26</v>
      </c>
      <c r="C55" s="19">
        <v>8601</v>
      </c>
      <c r="D55" s="20">
        <v>707172.137</v>
      </c>
      <c r="E55" s="19">
        <v>37141</v>
      </c>
      <c r="F55" s="21"/>
      <c r="G55" s="21">
        <v>24432</v>
      </c>
      <c r="H55" s="22">
        <v>11616</v>
      </c>
      <c r="I55" s="22">
        <v>1332</v>
      </c>
      <c r="J55" s="22"/>
      <c r="K55" s="22">
        <v>93</v>
      </c>
      <c r="L55" s="24">
        <v>8601</v>
      </c>
      <c r="M55" s="31">
        <v>4434216.645</v>
      </c>
      <c r="N55" s="32">
        <v>14747199.91</v>
      </c>
      <c r="O55" s="25">
        <f t="shared" si="15"/>
        <v>4127810.04</v>
      </c>
      <c r="P55" s="25">
        <f t="shared" si="18"/>
        <v>70234261.40676</v>
      </c>
      <c r="Q55" s="33">
        <f t="shared" si="19"/>
        <v>74362071.44676001</v>
      </c>
      <c r="R55" s="50">
        <f t="shared" si="16"/>
        <v>8645.747174370425</v>
      </c>
      <c r="S55" s="51">
        <f t="shared" si="17"/>
        <v>82.21975781885827</v>
      </c>
    </row>
    <row r="56" spans="1:19" s="2" customFormat="1" ht="15">
      <c r="A56" s="243">
        <v>9</v>
      </c>
      <c r="B56" s="244" t="s">
        <v>27</v>
      </c>
      <c r="C56" s="245">
        <v>4626</v>
      </c>
      <c r="D56" s="246">
        <v>423631.8</v>
      </c>
      <c r="E56" s="245">
        <v>22910</v>
      </c>
      <c r="F56" s="247"/>
      <c r="G56" s="247">
        <v>22874</v>
      </c>
      <c r="H56" s="249"/>
      <c r="I56" s="249">
        <v>1713</v>
      </c>
      <c r="J56" s="249"/>
      <c r="K56" s="249"/>
      <c r="L56" s="250">
        <v>4626</v>
      </c>
      <c r="M56" s="261">
        <v>3111457.264</v>
      </c>
      <c r="N56" s="262">
        <v>10346256.25</v>
      </c>
      <c r="O56" s="253">
        <f>(F56*10.15+G56*15.19+H56*25.98+I56*11.17+J56*5.08+K56*1.98)*6</f>
        <v>2199541.62</v>
      </c>
      <c r="P56" s="253">
        <f>(D56*15.58)*6+O56</f>
        <v>41800642.284</v>
      </c>
      <c r="Q56" s="254">
        <f t="shared" si="19"/>
        <v>44000183.904</v>
      </c>
      <c r="R56" s="257">
        <f t="shared" si="16"/>
        <v>9511.496736705578</v>
      </c>
      <c r="S56" s="256">
        <f t="shared" si="17"/>
        <v>91.57626459143968</v>
      </c>
    </row>
    <row r="57" spans="1:19" s="2" customFormat="1" ht="15">
      <c r="A57" s="17">
        <v>10</v>
      </c>
      <c r="B57" s="18" t="s">
        <v>28</v>
      </c>
      <c r="C57" s="19">
        <v>2599</v>
      </c>
      <c r="D57" s="20">
        <v>302572</v>
      </c>
      <c r="E57" s="19">
        <v>12197</v>
      </c>
      <c r="F57" s="21"/>
      <c r="G57" s="21">
        <v>6697</v>
      </c>
      <c r="H57" s="22">
        <v>5213</v>
      </c>
      <c r="I57" s="22">
        <v>433</v>
      </c>
      <c r="J57" s="22">
        <v>9</v>
      </c>
      <c r="K57" s="22">
        <v>3</v>
      </c>
      <c r="L57" s="24">
        <v>2599</v>
      </c>
      <c r="M57" s="31">
        <v>1648629.198</v>
      </c>
      <c r="N57" s="32">
        <v>5463872.72</v>
      </c>
      <c r="O57" s="25">
        <f t="shared" si="15"/>
        <v>1452296.64</v>
      </c>
      <c r="P57" s="25">
        <f t="shared" si="18"/>
        <v>29736727.2</v>
      </c>
      <c r="Q57" s="33">
        <f t="shared" si="19"/>
        <v>31189023.84</v>
      </c>
      <c r="R57" s="53">
        <f t="shared" si="16"/>
        <v>12000.39393612928</v>
      </c>
      <c r="S57" s="29">
        <f t="shared" si="17"/>
        <v>116.41862254713351</v>
      </c>
    </row>
    <row r="58" spans="1:19" s="2" customFormat="1" ht="15">
      <c r="A58" s="17">
        <v>11</v>
      </c>
      <c r="B58" s="18" t="s">
        <v>29</v>
      </c>
      <c r="C58" s="19">
        <v>10245</v>
      </c>
      <c r="D58" s="54">
        <v>1374791.338</v>
      </c>
      <c r="E58" s="19">
        <v>48527</v>
      </c>
      <c r="F58" s="21">
        <v>4</v>
      </c>
      <c r="G58" s="21">
        <v>48193</v>
      </c>
      <c r="H58" s="22">
        <v>174</v>
      </c>
      <c r="I58" s="22">
        <v>2</v>
      </c>
      <c r="J58" s="22"/>
      <c r="K58" s="22"/>
      <c r="L58" s="24">
        <v>10245</v>
      </c>
      <c r="M58" s="31">
        <v>11402621.113</v>
      </c>
      <c r="N58" s="32">
        <v>37938507.56</v>
      </c>
      <c r="O58" s="25">
        <f t="shared" si="15"/>
        <v>4419810.779999999</v>
      </c>
      <c r="P58" s="26">
        <f>(D58*15.58)*6+O58</f>
        <v>132935305.05623999</v>
      </c>
      <c r="Q58" s="27">
        <f t="shared" si="19"/>
        <v>137355115.83624</v>
      </c>
      <c r="R58" s="28">
        <f t="shared" si="16"/>
        <v>13407.039125060028</v>
      </c>
      <c r="S58" s="29">
        <f t="shared" si="17"/>
        <v>134.19144343582235</v>
      </c>
    </row>
    <row r="59" spans="1:19" s="2" customFormat="1" ht="15">
      <c r="A59" s="17">
        <v>12</v>
      </c>
      <c r="B59" s="18" t="s">
        <v>30</v>
      </c>
      <c r="C59" s="55">
        <v>7782</v>
      </c>
      <c r="D59" s="54">
        <v>794096.67</v>
      </c>
      <c r="E59" s="19">
        <v>32180</v>
      </c>
      <c r="F59" s="21"/>
      <c r="G59" s="56">
        <v>29813</v>
      </c>
      <c r="H59" s="22">
        <v>2219</v>
      </c>
      <c r="I59" s="22">
        <v>106</v>
      </c>
      <c r="J59" s="22"/>
      <c r="K59" s="22"/>
      <c r="L59" s="24">
        <v>7782</v>
      </c>
      <c r="M59" s="31">
        <v>5469897.554</v>
      </c>
      <c r="N59" s="32">
        <v>18188080.81</v>
      </c>
      <c r="O59" s="25">
        <f t="shared" si="15"/>
        <v>3070158.66</v>
      </c>
      <c r="P59" s="26">
        <f t="shared" si="18"/>
        <v>77302315.3716</v>
      </c>
      <c r="Q59" s="27">
        <f t="shared" si="19"/>
        <v>80372474.0316</v>
      </c>
      <c r="R59" s="44">
        <f t="shared" si="16"/>
        <v>10327.9971770239</v>
      </c>
      <c r="S59" s="47">
        <f t="shared" si="17"/>
        <v>102.04274865073246</v>
      </c>
    </row>
    <row r="60" spans="1:19" s="2" customFormat="1" ht="15">
      <c r="A60" s="17">
        <v>13</v>
      </c>
      <c r="B60" s="18" t="s">
        <v>31</v>
      </c>
      <c r="C60" s="55">
        <v>13307</v>
      </c>
      <c r="D60" s="54">
        <v>1709105.65</v>
      </c>
      <c r="E60" s="19">
        <v>68637</v>
      </c>
      <c r="F60" s="21">
        <v>347</v>
      </c>
      <c r="G60" s="56">
        <v>64707</v>
      </c>
      <c r="H60" s="22">
        <v>3122</v>
      </c>
      <c r="I60" s="22">
        <v>23</v>
      </c>
      <c r="J60" s="22"/>
      <c r="K60" s="22"/>
      <c r="L60" s="24">
        <v>13307</v>
      </c>
      <c r="M60" s="57">
        <v>15198502.349</v>
      </c>
      <c r="N60" s="58">
        <v>50541090.33</v>
      </c>
      <c r="O60" s="25">
        <f t="shared" si="15"/>
        <v>6406727.1</v>
      </c>
      <c r="P60" s="25">
        <f t="shared" si="18"/>
        <v>166173923.262</v>
      </c>
      <c r="Q60" s="33">
        <f t="shared" si="19"/>
        <v>172580650.362</v>
      </c>
      <c r="R60" s="53">
        <f t="shared" si="16"/>
        <v>12969.162873825806</v>
      </c>
      <c r="S60" s="59">
        <f t="shared" si="17"/>
        <v>128.43658600736453</v>
      </c>
    </row>
    <row r="61" spans="1:19" s="2" customFormat="1" ht="15">
      <c r="A61" s="17">
        <v>14</v>
      </c>
      <c r="B61" s="18" t="s">
        <v>32</v>
      </c>
      <c r="C61" s="55">
        <v>4346</v>
      </c>
      <c r="D61" s="54">
        <v>492051.82</v>
      </c>
      <c r="E61" s="19">
        <v>20141</v>
      </c>
      <c r="F61" s="21"/>
      <c r="G61" s="56">
        <v>19574</v>
      </c>
      <c r="H61" s="22">
        <v>217</v>
      </c>
      <c r="I61" s="22"/>
      <c r="J61" s="22"/>
      <c r="K61" s="22"/>
      <c r="L61" s="24">
        <v>4346</v>
      </c>
      <c r="M61" s="31">
        <v>2582984.406</v>
      </c>
      <c r="N61" s="58">
        <v>8588986.13</v>
      </c>
      <c r="O61" s="25">
        <f t="shared" si="15"/>
        <v>1817800.3199999998</v>
      </c>
      <c r="P61" s="26">
        <f t="shared" si="18"/>
        <v>47814804.453600004</v>
      </c>
      <c r="Q61" s="33">
        <f t="shared" si="19"/>
        <v>49632604.773600005</v>
      </c>
      <c r="R61" s="44">
        <f t="shared" si="16"/>
        <v>11420.29562208928</v>
      </c>
      <c r="S61" s="47">
        <f t="shared" si="17"/>
        <v>113.21947077772664</v>
      </c>
    </row>
    <row r="62" spans="1:19" s="2" customFormat="1" ht="15">
      <c r="A62" s="17">
        <v>15</v>
      </c>
      <c r="B62" s="18" t="s">
        <v>33</v>
      </c>
      <c r="C62" s="22">
        <v>1993</v>
      </c>
      <c r="D62" s="60">
        <v>200159.237</v>
      </c>
      <c r="E62" s="19">
        <v>9010</v>
      </c>
      <c r="F62" s="21">
        <v>15</v>
      </c>
      <c r="G62" s="22">
        <v>7819</v>
      </c>
      <c r="H62" s="56">
        <v>656</v>
      </c>
      <c r="I62" s="56">
        <v>195</v>
      </c>
      <c r="J62" s="56"/>
      <c r="K62" s="56">
        <v>47</v>
      </c>
      <c r="L62" s="24">
        <v>1993</v>
      </c>
      <c r="M62" s="32">
        <v>934387.726</v>
      </c>
      <c r="N62" s="32">
        <v>3106360.09</v>
      </c>
      <c r="O62" s="25">
        <f>(F62*10.15+G62*15.19+H62*25.98+I62*11.17+J62*5.08+K62*1.98)*6</f>
        <v>829421.7</v>
      </c>
      <c r="P62" s="25">
        <f t="shared" si="18"/>
        <v>19540307.17476</v>
      </c>
      <c r="Q62" s="33">
        <f t="shared" si="19"/>
        <v>20369728.87476</v>
      </c>
      <c r="R62" s="44">
        <f t="shared" si="16"/>
        <v>10220.636665709984</v>
      </c>
      <c r="S62" s="51">
        <f t="shared" si="17"/>
        <v>100.43112744606121</v>
      </c>
    </row>
    <row r="63" spans="1:47" ht="15">
      <c r="A63" s="214"/>
      <c r="B63" s="215" t="s">
        <v>34</v>
      </c>
      <c r="C63" s="211">
        <f>SUM(C48:C62)</f>
        <v>140979</v>
      </c>
      <c r="D63" s="180">
        <f aca="true" t="shared" si="20" ref="D63:L63">SUM(D48:D62)</f>
        <v>16307160.773000002</v>
      </c>
      <c r="E63" s="211">
        <f t="shared" si="20"/>
        <v>641876</v>
      </c>
      <c r="F63" s="211">
        <f t="shared" si="20"/>
        <v>372</v>
      </c>
      <c r="G63" s="211">
        <f t="shared" si="20"/>
        <v>541732</v>
      </c>
      <c r="H63" s="211">
        <f t="shared" si="20"/>
        <v>94755</v>
      </c>
      <c r="I63" s="211">
        <f t="shared" si="20"/>
        <v>7136</v>
      </c>
      <c r="J63" s="211">
        <f t="shared" si="20"/>
        <v>9</v>
      </c>
      <c r="K63" s="211">
        <f t="shared" si="20"/>
        <v>158</v>
      </c>
      <c r="L63" s="211">
        <f t="shared" si="20"/>
        <v>140979</v>
      </c>
      <c r="M63" s="179">
        <f>SUM(M48:M62)</f>
        <v>100980450.044</v>
      </c>
      <c r="N63" s="180">
        <f>SUM(N48:N62)</f>
        <v>335765565.34</v>
      </c>
      <c r="O63" s="152">
        <f>SUM(O48:O62)</f>
        <v>64646924.760000005</v>
      </c>
      <c r="P63" s="152">
        <f>SUM(P48:P62)</f>
        <v>1589040313.8203602</v>
      </c>
      <c r="Q63" s="152">
        <f>SUM(Q48:Q62)</f>
        <v>1653687238.5803602</v>
      </c>
      <c r="R63" s="153">
        <f t="shared" si="16"/>
        <v>11730.025312850568</v>
      </c>
      <c r="S63" s="153">
        <f t="shared" si="17"/>
        <v>115.67085007696183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8" ht="15">
      <c r="M68" s="240"/>
    </row>
  </sheetData>
  <sheetProtection/>
  <mergeCells count="41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J45:J46"/>
    <mergeCell ref="K45:K46"/>
    <mergeCell ref="I25:I26"/>
    <mergeCell ref="J25:J26"/>
    <mergeCell ref="K25:K26"/>
    <mergeCell ref="L25:N25"/>
    <mergeCell ref="L45:N45"/>
    <mergeCell ref="A45:A46"/>
    <mergeCell ref="B45:B46"/>
    <mergeCell ref="C45:C46"/>
    <mergeCell ref="D45:D46"/>
    <mergeCell ref="F45:H45"/>
    <mergeCell ref="I45:I46"/>
    <mergeCell ref="O45:P45"/>
    <mergeCell ref="Q45:Q46"/>
    <mergeCell ref="R45:R46"/>
    <mergeCell ref="S45:S46"/>
    <mergeCell ref="R25:R26"/>
    <mergeCell ref="S25:S26"/>
    <mergeCell ref="O25:P25"/>
    <mergeCell ref="Q25:Q26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68"/>
  <sheetViews>
    <sheetView zoomScale="91" zoomScaleNormal="91" zoomScalePageLayoutView="0" workbookViewId="0" topLeftCell="A25">
      <selection activeCell="T48" sqref="T48:T62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6.5742187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50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20" s="201" customFormat="1" ht="16.5" customHeight="1">
      <c r="A7" s="17">
        <v>1</v>
      </c>
      <c r="B7" s="18" t="s">
        <v>19</v>
      </c>
      <c r="C7" s="19">
        <f aca="true" t="shared" si="0" ref="C7:K21">C28+C48</f>
        <v>78661</v>
      </c>
      <c r="D7" s="20">
        <f t="shared" si="0"/>
        <v>5622404.52</v>
      </c>
      <c r="E7" s="19">
        <f t="shared" si="0"/>
        <v>209503</v>
      </c>
      <c r="F7" s="21">
        <f t="shared" si="0"/>
        <v>245</v>
      </c>
      <c r="G7" s="21">
        <f t="shared" si="0"/>
        <v>153237</v>
      </c>
      <c r="H7" s="22">
        <f t="shared" si="0"/>
        <v>56021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>
        <f>L48</f>
        <v>23699</v>
      </c>
      <c r="M7" s="241">
        <f>M28+M48</f>
        <v>16527986.695</v>
      </c>
      <c r="N7" s="242">
        <f>N28+N48</f>
        <v>54958216.967999995</v>
      </c>
      <c r="O7" s="25">
        <f aca="true" t="shared" si="1" ref="O7:O21">(F7*10.15+G7*15.19+H7*25.98+I7*11.17+J7*5.08+K7*1.98)*6</f>
        <v>22713494.16</v>
      </c>
      <c r="P7" s="26">
        <f>(D7*15.58)*6+O7</f>
        <v>548295868.6896</v>
      </c>
      <c r="Q7" s="27">
        <f>O7+P7</f>
        <v>571009362.8496</v>
      </c>
      <c r="R7" s="28">
        <f aca="true" t="shared" si="2" ref="R7:R22">Q7/C7</f>
        <v>7259.1164980053645</v>
      </c>
      <c r="S7" s="29">
        <f aca="true" t="shared" si="3" ref="S7:S22">D7/C7</f>
        <v>71.47639262150238</v>
      </c>
      <c r="T7" s="272">
        <f>C7-'01.04.2017  '!C7</f>
        <v>216</v>
      </c>
    </row>
    <row r="8" spans="1:22" s="201" customFormat="1" ht="16.5" customHeight="1">
      <c r="A8" s="17">
        <v>2</v>
      </c>
      <c r="B8" s="18" t="s">
        <v>20</v>
      </c>
      <c r="C8" s="19">
        <f t="shared" si="0"/>
        <v>10644</v>
      </c>
      <c r="D8" s="156">
        <f t="shared" si="0"/>
        <v>763632.936</v>
      </c>
      <c r="E8" s="19">
        <f t="shared" si="0"/>
        <v>34835</v>
      </c>
      <c r="F8" s="21">
        <f t="shared" si="0"/>
        <v>1</v>
      </c>
      <c r="G8" s="21">
        <f t="shared" si="0"/>
        <v>30568</v>
      </c>
      <c r="H8" s="22">
        <f t="shared" si="0"/>
        <v>1435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4">
        <f aca="true" t="shared" si="4" ref="L8:L21">L49</f>
        <v>5198</v>
      </c>
      <c r="M8" s="241">
        <f aca="true" t="shared" si="5" ref="M8:N21">M29+M49</f>
        <v>3813668.043</v>
      </c>
      <c r="N8" s="242">
        <f t="shared" si="5"/>
        <v>12660017.65</v>
      </c>
      <c r="O8" s="25">
        <f>(F8*10.15+G8*15.19+H8*25.98+I8*11.17+J8*5.08+K8*1.98)*6</f>
        <v>3009716.2199999997</v>
      </c>
      <c r="P8" s="25">
        <v>65094443.824</v>
      </c>
      <c r="Q8" s="33">
        <f>O8+P8</f>
        <v>68104160.044</v>
      </c>
      <c r="R8" s="28">
        <f t="shared" si="2"/>
        <v>6398.361522360015</v>
      </c>
      <c r="S8" s="29">
        <f t="shared" si="3"/>
        <v>71.74304171364149</v>
      </c>
      <c r="T8" s="272">
        <f>C8-'01.04.2017  '!C8</f>
        <v>24</v>
      </c>
      <c r="U8" s="202"/>
      <c r="V8" s="202"/>
    </row>
    <row r="9" spans="1:23" s="201" customFormat="1" ht="16.5" customHeight="1">
      <c r="A9" s="17">
        <v>3</v>
      </c>
      <c r="B9" s="18" t="s">
        <v>21</v>
      </c>
      <c r="C9" s="19">
        <f t="shared" si="0"/>
        <v>13986</v>
      </c>
      <c r="D9" s="20">
        <f t="shared" si="0"/>
        <v>1418554.33</v>
      </c>
      <c r="E9" s="19">
        <f t="shared" si="0"/>
        <v>67727</v>
      </c>
      <c r="F9" s="21">
        <f t="shared" si="0"/>
        <v>0</v>
      </c>
      <c r="G9" s="21">
        <f t="shared" si="0"/>
        <v>57105</v>
      </c>
      <c r="H9" s="22">
        <f t="shared" si="0"/>
        <v>6895</v>
      </c>
      <c r="I9" s="23">
        <f t="shared" si="0"/>
        <v>1216</v>
      </c>
      <c r="J9" s="23">
        <f t="shared" si="0"/>
        <v>1</v>
      </c>
      <c r="K9" s="23">
        <f t="shared" si="0"/>
        <v>15</v>
      </c>
      <c r="L9" s="24">
        <f t="shared" si="4"/>
        <v>8355</v>
      </c>
      <c r="M9" s="241">
        <f t="shared" si="5"/>
        <v>5585159.5879999995</v>
      </c>
      <c r="N9" s="241">
        <f t="shared" si="5"/>
        <v>18572825.950000003</v>
      </c>
      <c r="O9" s="25">
        <f t="shared" si="1"/>
        <v>6361047.300000001</v>
      </c>
      <c r="P9" s="26">
        <f>(D9*15.58)*6+O9</f>
        <v>138967506.06840003</v>
      </c>
      <c r="Q9" s="27">
        <f>O9+P9</f>
        <v>145328553.36840004</v>
      </c>
      <c r="R9" s="28">
        <f t="shared" si="2"/>
        <v>10391.00195684256</v>
      </c>
      <c r="S9" s="29">
        <f t="shared" si="3"/>
        <v>101.42673602173603</v>
      </c>
      <c r="T9" s="272">
        <f>C9-'01.04.2017  '!C9</f>
        <v>8</v>
      </c>
      <c r="U9" s="205"/>
      <c r="V9" s="206"/>
      <c r="W9" s="207"/>
    </row>
    <row r="10" spans="1:22" s="201" customFormat="1" ht="16.5" customHeight="1">
      <c r="A10" s="17">
        <v>4</v>
      </c>
      <c r="B10" s="18" t="s">
        <v>22</v>
      </c>
      <c r="C10" s="19">
        <f t="shared" si="0"/>
        <v>25435</v>
      </c>
      <c r="D10" s="156">
        <f t="shared" si="0"/>
        <v>2450205.37</v>
      </c>
      <c r="E10" s="19">
        <f t="shared" si="0"/>
        <v>117752</v>
      </c>
      <c r="F10" s="21">
        <f t="shared" si="0"/>
        <v>0</v>
      </c>
      <c r="G10" s="21">
        <f t="shared" si="0"/>
        <v>100279</v>
      </c>
      <c r="H10" s="22">
        <f t="shared" si="0"/>
        <v>13794</v>
      </c>
      <c r="I10" s="23">
        <f t="shared" si="0"/>
        <v>1871</v>
      </c>
      <c r="J10" s="23">
        <f t="shared" si="0"/>
        <v>0</v>
      </c>
      <c r="K10" s="23">
        <f t="shared" si="0"/>
        <v>0</v>
      </c>
      <c r="L10" s="24">
        <f t="shared" si="4"/>
        <v>14794</v>
      </c>
      <c r="M10" s="241">
        <f t="shared" si="5"/>
        <v>12794719.482</v>
      </c>
      <c r="N10" s="242">
        <f t="shared" si="5"/>
        <v>42541374.32</v>
      </c>
      <c r="O10" s="26">
        <f t="shared" si="1"/>
        <v>11415031.2</v>
      </c>
      <c r="P10" s="26">
        <f aca="true" t="shared" si="6" ref="P10:P21">(D10*15.58)*6+O10</f>
        <v>240460229.1876</v>
      </c>
      <c r="Q10" s="27">
        <f aca="true" t="shared" si="7" ref="Q10:Q16">O10+P10</f>
        <v>251875260.38759997</v>
      </c>
      <c r="R10" s="28">
        <f t="shared" si="2"/>
        <v>9902.703376748574</v>
      </c>
      <c r="S10" s="29">
        <f t="shared" si="3"/>
        <v>96.33203735010812</v>
      </c>
      <c r="T10" s="272">
        <f>C10-'01.04.2017  '!C10</f>
        <v>17</v>
      </c>
      <c r="U10" s="202"/>
      <c r="V10" s="202"/>
    </row>
    <row r="11" spans="1:22" s="201" customFormat="1" ht="16.5" customHeight="1">
      <c r="A11" s="17">
        <v>5</v>
      </c>
      <c r="B11" s="18" t="s">
        <v>23</v>
      </c>
      <c r="C11" s="19">
        <f t="shared" si="0"/>
        <v>32855</v>
      </c>
      <c r="D11" s="20">
        <f t="shared" si="0"/>
        <v>2911327.08</v>
      </c>
      <c r="E11" s="19">
        <f t="shared" si="0"/>
        <v>143902</v>
      </c>
      <c r="F11" s="21">
        <f t="shared" si="0"/>
        <v>6</v>
      </c>
      <c r="G11" s="21">
        <f t="shared" si="0"/>
        <v>136936</v>
      </c>
      <c r="H11" s="22">
        <f t="shared" si="0"/>
        <v>2338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4">
        <f t="shared" si="4"/>
        <v>17662</v>
      </c>
      <c r="M11" s="241">
        <f t="shared" si="5"/>
        <v>19849941.638</v>
      </c>
      <c r="N11" s="241">
        <f t="shared" si="5"/>
        <v>66010208.43000001</v>
      </c>
      <c r="O11" s="26">
        <f t="shared" si="1"/>
        <v>12845159.879999999</v>
      </c>
      <c r="P11" s="25">
        <f t="shared" si="6"/>
        <v>284996015.3184</v>
      </c>
      <c r="Q11" s="33">
        <f t="shared" si="7"/>
        <v>297841175.1984</v>
      </c>
      <c r="R11" s="44">
        <f t="shared" si="2"/>
        <v>9065.322635775377</v>
      </c>
      <c r="S11" s="29">
        <f t="shared" si="3"/>
        <v>88.61138578602953</v>
      </c>
      <c r="T11" s="272">
        <f>C11-'01.04.2017  '!C11</f>
        <v>10</v>
      </c>
      <c r="U11" s="202"/>
      <c r="V11" s="202"/>
    </row>
    <row r="12" spans="1:20" s="201" customFormat="1" ht="16.5" customHeight="1">
      <c r="A12" s="17">
        <v>6</v>
      </c>
      <c r="B12" s="18" t="s">
        <v>24</v>
      </c>
      <c r="C12" s="19">
        <f>C33+C53</f>
        <v>17701</v>
      </c>
      <c r="D12" s="156">
        <f t="shared" si="0"/>
        <v>1755093.9050000003</v>
      </c>
      <c r="E12" s="19">
        <f t="shared" si="0"/>
        <v>91422</v>
      </c>
      <c r="F12" s="21">
        <f t="shared" si="0"/>
        <v>4</v>
      </c>
      <c r="G12" s="21">
        <f t="shared" si="0"/>
        <v>86748</v>
      </c>
      <c r="H12" s="22">
        <f t="shared" si="0"/>
        <v>5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4">
        <f t="shared" si="4"/>
        <v>8572</v>
      </c>
      <c r="M12" s="241">
        <f t="shared" si="5"/>
        <v>11631920.786</v>
      </c>
      <c r="N12" s="242">
        <f t="shared" si="5"/>
        <v>38678472.35</v>
      </c>
      <c r="O12" s="25">
        <f t="shared" si="1"/>
        <v>7907235.719999999</v>
      </c>
      <c r="P12" s="25">
        <f t="shared" si="6"/>
        <v>171973413.95940003</v>
      </c>
      <c r="Q12" s="33">
        <f>O12+P12</f>
        <v>179880649.67940003</v>
      </c>
      <c r="R12" s="44">
        <f t="shared" si="2"/>
        <v>10162.174435308742</v>
      </c>
      <c r="S12" s="47">
        <f t="shared" si="3"/>
        <v>99.15224591830972</v>
      </c>
      <c r="T12" s="272">
        <f>C12-'01.04.2017  '!C12</f>
        <v>18</v>
      </c>
    </row>
    <row r="13" spans="1:20" s="2" customFormat="1" ht="16.5" customHeight="1">
      <c r="A13" s="243">
        <v>7</v>
      </c>
      <c r="B13" s="244" t="s">
        <v>25</v>
      </c>
      <c r="C13" s="245">
        <f t="shared" si="0"/>
        <v>13008</v>
      </c>
      <c r="D13" s="246">
        <f t="shared" si="0"/>
        <v>1433803.2200000002</v>
      </c>
      <c r="E13" s="245">
        <f t="shared" si="0"/>
        <v>57800</v>
      </c>
      <c r="F13" s="247">
        <f t="shared" si="0"/>
        <v>5</v>
      </c>
      <c r="G13" s="247">
        <f t="shared" si="0"/>
        <v>37401</v>
      </c>
      <c r="H13" s="248">
        <f t="shared" si="0"/>
        <v>18500</v>
      </c>
      <c r="I13" s="249">
        <f t="shared" si="0"/>
        <v>1567</v>
      </c>
      <c r="J13" s="249">
        <f t="shared" si="0"/>
        <v>0</v>
      </c>
      <c r="K13" s="249">
        <f t="shared" si="0"/>
        <v>0</v>
      </c>
      <c r="L13" s="250">
        <f t="shared" si="4"/>
        <v>9146</v>
      </c>
      <c r="M13" s="251">
        <f t="shared" si="5"/>
        <v>5341388.347</v>
      </c>
      <c r="N13" s="252">
        <f t="shared" si="5"/>
        <v>17761825.78</v>
      </c>
      <c r="O13" s="253">
        <f t="shared" si="1"/>
        <v>6397831.979999999</v>
      </c>
      <c r="P13" s="253">
        <f t="shared" si="6"/>
        <v>140429756.9856</v>
      </c>
      <c r="Q13" s="254">
        <f>O13+P13</f>
        <v>146827588.96559998</v>
      </c>
      <c r="R13" s="255">
        <f t="shared" si="2"/>
        <v>11287.483776568264</v>
      </c>
      <c r="S13" s="256">
        <f t="shared" si="3"/>
        <v>110.22472478474786</v>
      </c>
      <c r="T13" s="272">
        <f>C13-'01.04.2017  '!C13</f>
        <v>1</v>
      </c>
    </row>
    <row r="14" spans="1:20" s="201" customFormat="1" ht="16.5" customHeight="1">
      <c r="A14" s="17">
        <v>8</v>
      </c>
      <c r="B14" s="18" t="s">
        <v>26</v>
      </c>
      <c r="C14" s="19">
        <f t="shared" si="0"/>
        <v>11760</v>
      </c>
      <c r="D14" s="156">
        <f t="shared" si="0"/>
        <v>853909.317</v>
      </c>
      <c r="E14" s="19">
        <f t="shared" si="0"/>
        <v>47199</v>
      </c>
      <c r="F14" s="21">
        <f t="shared" si="0"/>
        <v>0</v>
      </c>
      <c r="G14" s="21">
        <f t="shared" si="0"/>
        <v>31683</v>
      </c>
      <c r="H14" s="22">
        <f t="shared" si="0"/>
        <v>0</v>
      </c>
      <c r="I14" s="23">
        <f t="shared" si="0"/>
        <v>1521</v>
      </c>
      <c r="J14" s="23">
        <f t="shared" si="0"/>
        <v>0</v>
      </c>
      <c r="K14" s="23">
        <f t="shared" si="0"/>
        <v>100</v>
      </c>
      <c r="L14" s="24">
        <f t="shared" si="4"/>
        <v>8404</v>
      </c>
      <c r="M14" s="241">
        <f t="shared" si="5"/>
        <v>3961120.866</v>
      </c>
      <c r="N14" s="242">
        <f t="shared" si="5"/>
        <v>13170799.370000001</v>
      </c>
      <c r="O14" s="25">
        <f t="shared" si="1"/>
        <v>2990714.04</v>
      </c>
      <c r="P14" s="25">
        <f t="shared" si="6"/>
        <v>82814156.99316001</v>
      </c>
      <c r="Q14" s="33">
        <f t="shared" si="7"/>
        <v>85804871.03316002</v>
      </c>
      <c r="R14" s="50">
        <f t="shared" si="2"/>
        <v>7296.33257084694</v>
      </c>
      <c r="S14" s="51">
        <f t="shared" si="3"/>
        <v>72.61133647959184</v>
      </c>
      <c r="T14" s="272">
        <f>C14-'01.04.2017  '!C14</f>
        <v>15</v>
      </c>
    </row>
    <row r="15" spans="1:20" s="2" customFormat="1" ht="16.5" customHeight="1">
      <c r="A15" s="243">
        <v>9</v>
      </c>
      <c r="B15" s="244" t="s">
        <v>27</v>
      </c>
      <c r="C15" s="245">
        <f t="shared" si="0"/>
        <v>8177</v>
      </c>
      <c r="D15" s="246">
        <f t="shared" si="0"/>
        <v>623950.5</v>
      </c>
      <c r="E15" s="245">
        <f t="shared" si="0"/>
        <v>38600</v>
      </c>
      <c r="F15" s="247">
        <f t="shared" si="0"/>
        <v>0</v>
      </c>
      <c r="G15" s="247">
        <f t="shared" si="0"/>
        <v>34858</v>
      </c>
      <c r="H15" s="248">
        <f t="shared" si="0"/>
        <v>0</v>
      </c>
      <c r="I15" s="249">
        <f t="shared" si="0"/>
        <v>2400</v>
      </c>
      <c r="J15" s="249">
        <f t="shared" si="0"/>
        <v>0</v>
      </c>
      <c r="K15" s="249">
        <f t="shared" si="0"/>
        <v>0</v>
      </c>
      <c r="L15" s="250">
        <f t="shared" si="4"/>
        <v>4631</v>
      </c>
      <c r="M15" s="251">
        <f t="shared" si="5"/>
        <v>3182450.2240000004</v>
      </c>
      <c r="N15" s="252">
        <f t="shared" si="5"/>
        <v>10582426.23</v>
      </c>
      <c r="O15" s="253">
        <f t="shared" si="1"/>
        <v>3337806.12</v>
      </c>
      <c r="P15" s="253">
        <f t="shared" si="6"/>
        <v>61664698.86000001</v>
      </c>
      <c r="Q15" s="254">
        <f t="shared" si="7"/>
        <v>65002504.980000004</v>
      </c>
      <c r="R15" s="257">
        <f t="shared" si="2"/>
        <v>7949.431940809588</v>
      </c>
      <c r="S15" s="256">
        <f t="shared" si="3"/>
        <v>76.30555215849334</v>
      </c>
      <c r="T15" s="272">
        <f>C15-'01.04.2017  '!C15</f>
        <v>-30</v>
      </c>
    </row>
    <row r="16" spans="1:20" s="201" customFormat="1" ht="16.5" customHeight="1">
      <c r="A16" s="17">
        <v>10</v>
      </c>
      <c r="B16" s="18" t="s">
        <v>28</v>
      </c>
      <c r="C16" s="19">
        <f t="shared" si="0"/>
        <v>4230</v>
      </c>
      <c r="D16" s="20">
        <f t="shared" si="0"/>
        <v>426298.5</v>
      </c>
      <c r="E16" s="19">
        <f t="shared" si="0"/>
        <v>18720</v>
      </c>
      <c r="F16" s="21">
        <f t="shared" si="0"/>
        <v>0</v>
      </c>
      <c r="G16" s="21">
        <f t="shared" si="0"/>
        <v>10581</v>
      </c>
      <c r="H16" s="22">
        <f t="shared" si="0"/>
        <v>6637</v>
      </c>
      <c r="I16" s="23">
        <f t="shared" si="0"/>
        <v>609</v>
      </c>
      <c r="J16" s="23">
        <f t="shared" si="0"/>
        <v>9</v>
      </c>
      <c r="K16" s="23">
        <f t="shared" si="0"/>
        <v>3</v>
      </c>
      <c r="L16" s="24">
        <f t="shared" si="4"/>
        <v>2582</v>
      </c>
      <c r="M16" s="241">
        <f t="shared" si="5"/>
        <v>1961642.069</v>
      </c>
      <c r="N16" s="242">
        <f t="shared" si="5"/>
        <v>6494007.91</v>
      </c>
      <c r="O16" s="26">
        <f t="shared" si="1"/>
        <v>2040053.04</v>
      </c>
      <c r="P16" s="26">
        <f>(D16*15.58)*6+O16</f>
        <v>41890436.82</v>
      </c>
      <c r="Q16" s="27">
        <f t="shared" si="7"/>
        <v>43930489.86</v>
      </c>
      <c r="R16" s="264">
        <f t="shared" si="2"/>
        <v>10385.458595744682</v>
      </c>
      <c r="S16" s="29">
        <f t="shared" si="3"/>
        <v>100.77978723404256</v>
      </c>
      <c r="T16" s="272">
        <f>C16-'01.04.2017  '!C16</f>
        <v>-10</v>
      </c>
    </row>
    <row r="17" spans="1:20" s="2" customFormat="1" ht="16.5" customHeight="1">
      <c r="A17" s="243">
        <v>11</v>
      </c>
      <c r="B17" s="244" t="s">
        <v>29</v>
      </c>
      <c r="C17" s="245">
        <f t="shared" si="0"/>
        <v>22861</v>
      </c>
      <c r="D17" s="265">
        <f t="shared" si="0"/>
        <v>2337447.148</v>
      </c>
      <c r="E17" s="245">
        <f t="shared" si="0"/>
        <v>102051</v>
      </c>
      <c r="F17" s="247">
        <f t="shared" si="0"/>
        <v>4</v>
      </c>
      <c r="G17" s="247">
        <f t="shared" si="0"/>
        <v>100168</v>
      </c>
      <c r="H17" s="248">
        <f t="shared" si="0"/>
        <v>229</v>
      </c>
      <c r="I17" s="249">
        <f t="shared" si="0"/>
        <v>2</v>
      </c>
      <c r="J17" s="249">
        <f t="shared" si="0"/>
        <v>0</v>
      </c>
      <c r="K17" s="249">
        <f t="shared" si="0"/>
        <v>0</v>
      </c>
      <c r="L17" s="250">
        <f t="shared" si="4"/>
        <v>10293</v>
      </c>
      <c r="M17" s="251">
        <f t="shared" si="5"/>
        <v>18994572.630000003</v>
      </c>
      <c r="N17" s="252">
        <f t="shared" si="5"/>
        <v>58585080.67</v>
      </c>
      <c r="O17" s="253">
        <f>(F17*10.15+G17*15.19+H17*25.98+I17*11.17+J17*5.08+K17*1.98)*6</f>
        <v>9165385.68</v>
      </c>
      <c r="P17" s="253">
        <f>(D17*15.58)*6+O17</f>
        <v>227669945.07503998</v>
      </c>
      <c r="Q17" s="266">
        <f>O17+P17</f>
        <v>236835330.75504</v>
      </c>
      <c r="R17" s="267">
        <f t="shared" si="2"/>
        <v>10359.79750470408</v>
      </c>
      <c r="S17" s="268">
        <f t="shared" si="3"/>
        <v>102.24605870259394</v>
      </c>
      <c r="T17" s="272">
        <f>C17-'01.04.2017  '!C17</f>
        <v>20</v>
      </c>
    </row>
    <row r="18" spans="1:20" s="201" customFormat="1" ht="16.5" customHeight="1">
      <c r="A18" s="17">
        <v>12</v>
      </c>
      <c r="B18" s="18" t="s">
        <v>30</v>
      </c>
      <c r="C18" s="19">
        <f t="shared" si="0"/>
        <v>12186</v>
      </c>
      <c r="D18" s="20">
        <f t="shared" si="0"/>
        <v>1093771.75</v>
      </c>
      <c r="E18" s="19">
        <f t="shared" si="0"/>
        <v>51645</v>
      </c>
      <c r="F18" s="21">
        <f t="shared" si="0"/>
        <v>0</v>
      </c>
      <c r="G18" s="21">
        <f t="shared" si="0"/>
        <v>46246</v>
      </c>
      <c r="H18" s="22">
        <f t="shared" si="0"/>
        <v>2577</v>
      </c>
      <c r="I18" s="23">
        <f t="shared" si="0"/>
        <v>132</v>
      </c>
      <c r="J18" s="23">
        <f t="shared" si="0"/>
        <v>0</v>
      </c>
      <c r="K18" s="23">
        <f t="shared" si="0"/>
        <v>0</v>
      </c>
      <c r="L18" s="24">
        <f t="shared" si="4"/>
        <v>7829</v>
      </c>
      <c r="M18" s="241">
        <f t="shared" si="5"/>
        <v>4050038.3589999997</v>
      </c>
      <c r="N18" s="242">
        <f t="shared" si="5"/>
        <v>13466728.41</v>
      </c>
      <c r="O18" s="26">
        <f t="shared" si="1"/>
        <v>4625409.84</v>
      </c>
      <c r="P18" s="26">
        <f t="shared" si="6"/>
        <v>106871193.03</v>
      </c>
      <c r="Q18" s="27">
        <f>O18+P18</f>
        <v>111496602.87</v>
      </c>
      <c r="R18" s="44">
        <f t="shared" si="2"/>
        <v>9149.565310192023</v>
      </c>
      <c r="S18" s="47">
        <f t="shared" si="3"/>
        <v>89.75642130313474</v>
      </c>
      <c r="T18" s="272">
        <f>C18-'01.04.2017  '!C18</f>
        <v>15</v>
      </c>
    </row>
    <row r="19" spans="1:20" s="30" customFormat="1" ht="16.5" customHeight="1">
      <c r="A19" s="17">
        <v>13</v>
      </c>
      <c r="B19" s="18" t="s">
        <v>31</v>
      </c>
      <c r="C19" s="19">
        <f t="shared" si="0"/>
        <v>23895</v>
      </c>
      <c r="D19" s="20">
        <f t="shared" si="0"/>
        <v>2543558.69</v>
      </c>
      <c r="E19" s="19">
        <f t="shared" si="0"/>
        <v>119242</v>
      </c>
      <c r="F19" s="21">
        <f t="shared" si="0"/>
        <v>554</v>
      </c>
      <c r="G19" s="21">
        <f t="shared" si="0"/>
        <v>110804</v>
      </c>
      <c r="H19" s="22">
        <f t="shared" si="0"/>
        <v>3895</v>
      </c>
      <c r="I19" s="23">
        <f t="shared" si="0"/>
        <v>26</v>
      </c>
      <c r="J19" s="23">
        <f t="shared" si="0"/>
        <v>0</v>
      </c>
      <c r="K19" s="23">
        <f t="shared" si="0"/>
        <v>0</v>
      </c>
      <c r="L19" s="24">
        <f>L60</f>
        <v>13343</v>
      </c>
      <c r="M19" s="241">
        <f t="shared" si="5"/>
        <v>10808868.241999999</v>
      </c>
      <c r="N19" s="242">
        <f t="shared" si="5"/>
        <v>35936862.4</v>
      </c>
      <c r="O19" s="25">
        <f t="shared" si="1"/>
        <v>10741310.280000001</v>
      </c>
      <c r="P19" s="25">
        <f>(D19*15.58)*6+O19</f>
        <v>248513176.6212</v>
      </c>
      <c r="Q19" s="33">
        <f>O19+P19</f>
        <v>259254486.9012</v>
      </c>
      <c r="R19" s="53">
        <f t="shared" si="2"/>
        <v>10849.737890822347</v>
      </c>
      <c r="S19" s="29">
        <f t="shared" si="3"/>
        <v>106.44731910441514</v>
      </c>
      <c r="T19" s="272">
        <f>C19-'01.04.2017  '!C19</f>
        <v>71</v>
      </c>
    </row>
    <row r="20" spans="1:20" s="201" customFormat="1" ht="16.5" customHeight="1">
      <c r="A20" s="17">
        <v>14</v>
      </c>
      <c r="B20" s="18" t="s">
        <v>32</v>
      </c>
      <c r="C20" s="19">
        <f t="shared" si="0"/>
        <v>4768</v>
      </c>
      <c r="D20" s="20">
        <f t="shared" si="0"/>
        <v>534806.52</v>
      </c>
      <c r="E20" s="19">
        <f t="shared" si="0"/>
        <v>21872</v>
      </c>
      <c r="F20" s="21">
        <f t="shared" si="0"/>
        <v>0</v>
      </c>
      <c r="G20" s="21">
        <f t="shared" si="0"/>
        <v>21221</v>
      </c>
      <c r="H20" s="22">
        <f t="shared" si="0"/>
        <v>240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4">
        <f t="shared" si="4"/>
        <v>4411</v>
      </c>
      <c r="M20" s="241">
        <f t="shared" si="5"/>
        <v>2346264.543</v>
      </c>
      <c r="N20" s="242">
        <f t="shared" si="5"/>
        <v>7801563.21</v>
      </c>
      <c r="O20" s="25">
        <f t="shared" si="1"/>
        <v>1971493.1400000001</v>
      </c>
      <c r="P20" s="26">
        <f t="shared" si="6"/>
        <v>51965206.6296</v>
      </c>
      <c r="Q20" s="33">
        <f>O20+P20</f>
        <v>53936699.769600004</v>
      </c>
      <c r="R20" s="44">
        <f t="shared" si="2"/>
        <v>11312.227300671142</v>
      </c>
      <c r="S20" s="47">
        <f t="shared" si="3"/>
        <v>112.16579697986577</v>
      </c>
      <c r="T20" s="272">
        <f>C20-'01.04.2017  '!C20</f>
        <v>0</v>
      </c>
    </row>
    <row r="21" spans="1:20" s="201" customFormat="1" ht="16.5" customHeight="1">
      <c r="A21" s="17">
        <v>15</v>
      </c>
      <c r="B21" s="18" t="s">
        <v>33</v>
      </c>
      <c r="C21" s="19">
        <f t="shared" si="0"/>
        <v>2349</v>
      </c>
      <c r="D21" s="156">
        <f t="shared" si="0"/>
        <v>219087.547</v>
      </c>
      <c r="E21" s="19">
        <f t="shared" si="0"/>
        <v>10521</v>
      </c>
      <c r="F21" s="21">
        <f t="shared" si="0"/>
        <v>15</v>
      </c>
      <c r="G21" s="21">
        <f t="shared" si="0"/>
        <v>9013</v>
      </c>
      <c r="H21" s="22">
        <f t="shared" si="0"/>
        <v>740</v>
      </c>
      <c r="I21" s="23">
        <f t="shared" si="0"/>
        <v>213</v>
      </c>
      <c r="J21" s="23">
        <f t="shared" si="0"/>
        <v>0</v>
      </c>
      <c r="K21" s="23">
        <f t="shared" si="0"/>
        <v>47</v>
      </c>
      <c r="L21" s="24">
        <f t="shared" si="4"/>
        <v>2043</v>
      </c>
      <c r="M21" s="241">
        <f t="shared" si="5"/>
        <v>611502.253</v>
      </c>
      <c r="N21" s="242">
        <f t="shared" si="5"/>
        <v>2035627.83</v>
      </c>
      <c r="O21" s="25">
        <f t="shared" si="1"/>
        <v>952543.14</v>
      </c>
      <c r="P21" s="25">
        <f t="shared" si="6"/>
        <v>21432847.03356</v>
      </c>
      <c r="Q21" s="33">
        <f>O21+P21</f>
        <v>22385390.17356</v>
      </c>
      <c r="R21" s="44">
        <f t="shared" si="2"/>
        <v>9529.753160306514</v>
      </c>
      <c r="S21" s="47">
        <f t="shared" si="3"/>
        <v>93.26843209876543</v>
      </c>
      <c r="T21" s="272">
        <f>C21-'01.04.2017  '!C21</f>
        <v>1</v>
      </c>
    </row>
    <row r="22" spans="1:19" s="2" customFormat="1" ht="16.5" customHeight="1">
      <c r="A22" s="61"/>
      <c r="B22" s="62" t="s">
        <v>34</v>
      </c>
      <c r="C22" s="157">
        <f>SUM(C7:C21)</f>
        <v>282516</v>
      </c>
      <c r="D22" s="158">
        <f aca="true" t="shared" si="8" ref="D22:Q22">SUM(D7:D21)</f>
        <v>24987851.332999997</v>
      </c>
      <c r="E22" s="157">
        <f t="shared" si="8"/>
        <v>1132791</v>
      </c>
      <c r="F22" s="157">
        <f t="shared" si="8"/>
        <v>834</v>
      </c>
      <c r="G22" s="157">
        <f t="shared" si="8"/>
        <v>966848</v>
      </c>
      <c r="H22" s="157">
        <f t="shared" si="8"/>
        <v>113306</v>
      </c>
      <c r="I22" s="157">
        <f t="shared" si="8"/>
        <v>9557</v>
      </c>
      <c r="J22" s="157">
        <f t="shared" si="8"/>
        <v>10</v>
      </c>
      <c r="K22" s="157">
        <f t="shared" si="8"/>
        <v>165</v>
      </c>
      <c r="L22" s="211">
        <f>SUM(L7:L21)</f>
        <v>140962</v>
      </c>
      <c r="M22" s="179">
        <f>SUM(M7:M21)</f>
        <v>121461243.765</v>
      </c>
      <c r="N22" s="180">
        <f>SUM(N7:N21)</f>
        <v>399256037.47800004</v>
      </c>
      <c r="O22" s="159">
        <f t="shared" si="8"/>
        <v>106474231.74000001</v>
      </c>
      <c r="P22" s="159">
        <f t="shared" si="8"/>
        <v>2433038895.0955596</v>
      </c>
      <c r="Q22" s="159">
        <f t="shared" si="8"/>
        <v>2539513126.83556</v>
      </c>
      <c r="R22" s="158">
        <f t="shared" si="2"/>
        <v>8988.917890794008</v>
      </c>
      <c r="S22" s="158">
        <f t="shared" si="3"/>
        <v>88.44756167084341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4.2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20" s="2" customFormat="1" ht="15">
      <c r="A28" s="17">
        <v>1</v>
      </c>
      <c r="B28" s="18" t="s">
        <v>19</v>
      </c>
      <c r="C28" s="19">
        <v>54962</v>
      </c>
      <c r="D28" s="20">
        <v>2779609.98</v>
      </c>
      <c r="E28" s="19">
        <v>123238</v>
      </c>
      <c r="F28" s="21">
        <v>245</v>
      </c>
      <c r="G28" s="21">
        <v>103649</v>
      </c>
      <c r="H28" s="22">
        <v>19344</v>
      </c>
      <c r="I28" s="23"/>
      <c r="J28" s="23"/>
      <c r="K28" s="23"/>
      <c r="L28" s="24"/>
      <c r="M28" s="241">
        <v>5820475.97</v>
      </c>
      <c r="N28" s="242">
        <v>19353579.81</v>
      </c>
      <c r="O28" s="25">
        <f>(F28*10.15+G28*15.19+H28*25.98+I28*11.17+J28*5.08+K28*1.98)*6</f>
        <v>12476833.080000002</v>
      </c>
      <c r="P28" s="26">
        <f>(D28*15.58)*6+O28</f>
        <v>272314774.0104</v>
      </c>
      <c r="Q28" s="27">
        <f aca="true" t="shared" si="9" ref="Q28:Q42">O28+P28</f>
        <v>284791607.0904</v>
      </c>
      <c r="R28" s="28">
        <f aca="true" t="shared" si="10" ref="R28:R43">Q28/C28</f>
        <v>5181.609240755431</v>
      </c>
      <c r="S28" s="29">
        <f aca="true" t="shared" si="11" ref="S28:S43">D28/C28</f>
        <v>50.5733048287908</v>
      </c>
      <c r="T28" s="273">
        <f>C28-'01.04.2017  '!C28</f>
        <v>191</v>
      </c>
    </row>
    <row r="29" spans="1:20" s="2" customFormat="1" ht="15">
      <c r="A29" s="17">
        <v>2</v>
      </c>
      <c r="B29" s="18" t="s">
        <v>20</v>
      </c>
      <c r="C29" s="19">
        <v>5446</v>
      </c>
      <c r="D29" s="20">
        <v>260826.926</v>
      </c>
      <c r="E29" s="19">
        <v>15003</v>
      </c>
      <c r="F29" s="21">
        <v>1</v>
      </c>
      <c r="G29" s="21">
        <v>11839</v>
      </c>
      <c r="H29" s="22">
        <v>528</v>
      </c>
      <c r="I29" s="22"/>
      <c r="J29" s="22"/>
      <c r="K29" s="22"/>
      <c r="L29" s="24"/>
      <c r="M29" s="31">
        <v>1619594.247</v>
      </c>
      <c r="N29" s="32">
        <v>5377437.19</v>
      </c>
      <c r="O29" s="25">
        <f aca="true" t="shared" si="12" ref="O29:O42">(F29*10.15+G29*15.19+H29*25.98+I29*11.17+J29*5.08+K29*1.98)*6</f>
        <v>1161372</v>
      </c>
      <c r="P29" s="227">
        <v>16243793.789</v>
      </c>
      <c r="Q29" s="33">
        <f t="shared" si="9"/>
        <v>17405165.789</v>
      </c>
      <c r="R29" s="28">
        <f t="shared" si="10"/>
        <v>3195.954056004407</v>
      </c>
      <c r="S29" s="29">
        <f t="shared" si="11"/>
        <v>47.89330260741829</v>
      </c>
      <c r="T29" s="273">
        <f>C29-'01.04.2017  '!C29</f>
        <v>166</v>
      </c>
    </row>
    <row r="30" spans="1:20" s="2" customFormat="1" ht="15">
      <c r="A30" s="17">
        <v>3</v>
      </c>
      <c r="B30" s="18" t="s">
        <v>21</v>
      </c>
      <c r="C30" s="23">
        <v>5631</v>
      </c>
      <c r="D30" s="35">
        <v>430107.65</v>
      </c>
      <c r="E30" s="19">
        <v>26514</v>
      </c>
      <c r="F30" s="21"/>
      <c r="G30" s="22">
        <v>21831</v>
      </c>
      <c r="H30" s="22">
        <v>1272</v>
      </c>
      <c r="I30" s="22">
        <v>429</v>
      </c>
      <c r="J30" s="22">
        <v>1</v>
      </c>
      <c r="K30" s="22"/>
      <c r="L30" s="24"/>
      <c r="M30" s="31">
        <v>2916575.54</v>
      </c>
      <c r="N30" s="32">
        <v>9698450.55</v>
      </c>
      <c r="O30" s="25">
        <f t="shared" si="12"/>
        <v>2216738.7600000002</v>
      </c>
      <c r="P30" s="26">
        <f aca="true" t="shared" si="13" ref="P30:P41">(D30*15.58)*6+O30</f>
        <v>42423201.88200001</v>
      </c>
      <c r="Q30" s="27">
        <f t="shared" si="9"/>
        <v>44639940.642000005</v>
      </c>
      <c r="R30" s="28">
        <f t="shared" si="10"/>
        <v>7927.533411827385</v>
      </c>
      <c r="S30" s="29">
        <f t="shared" si="11"/>
        <v>76.38210797371693</v>
      </c>
      <c r="T30" s="273">
        <f>C30-'01.04.2017  '!C30</f>
        <v>140</v>
      </c>
    </row>
    <row r="31" spans="1:20" s="2" customFormat="1" ht="15">
      <c r="A31" s="17">
        <v>4</v>
      </c>
      <c r="B31" s="18" t="s">
        <v>22</v>
      </c>
      <c r="C31" s="19">
        <v>10641</v>
      </c>
      <c r="D31" s="20">
        <v>716263.78</v>
      </c>
      <c r="E31" s="19">
        <v>45920</v>
      </c>
      <c r="F31" s="21"/>
      <c r="G31" s="21">
        <v>39983</v>
      </c>
      <c r="H31" s="22">
        <v>2705</v>
      </c>
      <c r="I31" s="22">
        <v>664</v>
      </c>
      <c r="J31" s="22"/>
      <c r="K31" s="40"/>
      <c r="L31" s="24"/>
      <c r="M31" s="31">
        <v>6053398.272</v>
      </c>
      <c r="N31" s="32">
        <v>20128768.42</v>
      </c>
      <c r="O31" s="26">
        <f t="shared" si="12"/>
        <v>4110207.3000000003</v>
      </c>
      <c r="P31" s="26">
        <f t="shared" si="13"/>
        <v>71066545.4544</v>
      </c>
      <c r="Q31" s="27">
        <f t="shared" si="9"/>
        <v>75176752.7544</v>
      </c>
      <c r="R31" s="28">
        <f t="shared" si="10"/>
        <v>7064.820294558782</v>
      </c>
      <c r="S31" s="29">
        <f t="shared" si="11"/>
        <v>67.31169814867025</v>
      </c>
      <c r="T31" s="273">
        <f>C31-'01.04.2017  '!C31</f>
        <v>-72</v>
      </c>
    </row>
    <row r="32" spans="1:20" s="2" customFormat="1" ht="15">
      <c r="A32" s="17">
        <v>5</v>
      </c>
      <c r="B32" s="18" t="s">
        <v>23</v>
      </c>
      <c r="C32" s="19">
        <v>15193</v>
      </c>
      <c r="D32" s="20">
        <v>985797.99</v>
      </c>
      <c r="E32" s="19">
        <v>62469</v>
      </c>
      <c r="F32" s="21"/>
      <c r="G32" s="21">
        <v>57277</v>
      </c>
      <c r="H32" s="22">
        <v>722</v>
      </c>
      <c r="I32" s="41"/>
      <c r="J32" s="41"/>
      <c r="K32" s="41"/>
      <c r="L32" s="24"/>
      <c r="M32" s="42">
        <v>9567272.455</v>
      </c>
      <c r="N32" s="43">
        <v>31819971.91</v>
      </c>
      <c r="O32" s="25">
        <f t="shared" si="12"/>
        <v>5332771.140000001</v>
      </c>
      <c r="P32" s="25">
        <f t="shared" si="13"/>
        <v>97485167.2452</v>
      </c>
      <c r="Q32" s="33">
        <f t="shared" si="9"/>
        <v>102817938.3852</v>
      </c>
      <c r="R32" s="44">
        <f t="shared" si="10"/>
        <v>6767.454642611729</v>
      </c>
      <c r="S32" s="29">
        <f t="shared" si="11"/>
        <v>64.8850121766603</v>
      </c>
      <c r="T32" s="273">
        <f>C32-'01.04.2017  '!C32</f>
        <v>-56</v>
      </c>
    </row>
    <row r="33" spans="1:20" s="2" customFormat="1" ht="15">
      <c r="A33" s="17">
        <v>6</v>
      </c>
      <c r="B33" s="18" t="s">
        <v>24</v>
      </c>
      <c r="C33" s="19">
        <v>9129</v>
      </c>
      <c r="D33" s="20">
        <v>629707.68</v>
      </c>
      <c r="E33" s="19">
        <v>43843</v>
      </c>
      <c r="F33" s="40">
        <v>4</v>
      </c>
      <c r="G33" s="21">
        <v>39602</v>
      </c>
      <c r="H33" s="22"/>
      <c r="I33" s="22"/>
      <c r="J33" s="22"/>
      <c r="K33" s="22"/>
      <c r="L33" s="24"/>
      <c r="M33" s="45">
        <v>5961370.472</v>
      </c>
      <c r="N33" s="46">
        <v>19822760.84</v>
      </c>
      <c r="O33" s="25">
        <f t="shared" si="12"/>
        <v>3609569.88</v>
      </c>
      <c r="P33" s="26">
        <f t="shared" si="13"/>
        <v>62474643.80640001</v>
      </c>
      <c r="Q33" s="33">
        <f t="shared" si="9"/>
        <v>66084213.68640001</v>
      </c>
      <c r="R33" s="44">
        <f t="shared" si="10"/>
        <v>7238.9323788366755</v>
      </c>
      <c r="S33" s="47">
        <f t="shared" si="11"/>
        <v>68.97882352941177</v>
      </c>
      <c r="T33" s="273">
        <f>C33-'01.04.2017  '!C33</f>
        <v>33</v>
      </c>
    </row>
    <row r="34" spans="1:20" s="2" customFormat="1" ht="15">
      <c r="A34" s="243">
        <v>7</v>
      </c>
      <c r="B34" s="244" t="s">
        <v>25</v>
      </c>
      <c r="C34" s="245">
        <v>3862</v>
      </c>
      <c r="D34" s="259">
        <v>242469.6</v>
      </c>
      <c r="E34" s="247">
        <v>14807</v>
      </c>
      <c r="F34" s="248">
        <v>5</v>
      </c>
      <c r="G34" s="248">
        <v>10436</v>
      </c>
      <c r="H34" s="248">
        <v>2879</v>
      </c>
      <c r="I34" s="248">
        <v>240</v>
      </c>
      <c r="J34" s="248"/>
      <c r="K34" s="248"/>
      <c r="L34" s="260"/>
      <c r="M34" s="261">
        <v>1462319.917</v>
      </c>
      <c r="N34" s="262">
        <v>4862925.94</v>
      </c>
      <c r="O34" s="253">
        <f t="shared" si="12"/>
        <v>1416304.8599999999</v>
      </c>
      <c r="P34" s="253">
        <f t="shared" si="13"/>
        <v>24082363.068</v>
      </c>
      <c r="Q34" s="254">
        <f t="shared" si="9"/>
        <v>25498667.928</v>
      </c>
      <c r="R34" s="255">
        <f t="shared" si="10"/>
        <v>6602.451560849301</v>
      </c>
      <c r="S34" s="256">
        <f t="shared" si="11"/>
        <v>62.783428275504924</v>
      </c>
      <c r="T34" s="273">
        <f>C34-'01.04.2017  '!C34</f>
        <v>-54</v>
      </c>
    </row>
    <row r="35" spans="1:20" s="2" customFormat="1" ht="15">
      <c r="A35" s="17">
        <v>8</v>
      </c>
      <c r="B35" s="18" t="s">
        <v>26</v>
      </c>
      <c r="C35" s="19">
        <v>3356</v>
      </c>
      <c r="D35" s="20">
        <v>163995.44</v>
      </c>
      <c r="E35" s="19">
        <v>11097</v>
      </c>
      <c r="F35" s="21"/>
      <c r="G35" s="21">
        <v>7923</v>
      </c>
      <c r="H35" s="22">
        <v>0</v>
      </c>
      <c r="I35" s="22">
        <v>249</v>
      </c>
      <c r="J35" s="22"/>
      <c r="K35" s="22">
        <v>7</v>
      </c>
      <c r="L35" s="24"/>
      <c r="M35" s="31">
        <v>718860.784</v>
      </c>
      <c r="N35" s="32">
        <v>2388705.62</v>
      </c>
      <c r="O35" s="25">
        <f t="shared" si="12"/>
        <v>738873.36</v>
      </c>
      <c r="P35" s="25">
        <f t="shared" si="13"/>
        <v>16069167.091200002</v>
      </c>
      <c r="Q35" s="33">
        <f t="shared" si="9"/>
        <v>16808040.4512</v>
      </c>
      <c r="R35" s="50">
        <f t="shared" si="10"/>
        <v>5008.355319189512</v>
      </c>
      <c r="S35" s="51">
        <f t="shared" si="11"/>
        <v>48.86634088200238</v>
      </c>
      <c r="T35" s="273">
        <f>C35-'01.04.2017  '!C35</f>
        <v>212</v>
      </c>
    </row>
    <row r="36" spans="1:20" s="2" customFormat="1" ht="15">
      <c r="A36" s="243">
        <v>9</v>
      </c>
      <c r="B36" s="244" t="s">
        <v>27</v>
      </c>
      <c r="C36" s="245">
        <v>3546</v>
      </c>
      <c r="D36" s="246">
        <v>200016</v>
      </c>
      <c r="E36" s="245">
        <v>15668</v>
      </c>
      <c r="F36" s="247"/>
      <c r="G36" s="247">
        <v>11962</v>
      </c>
      <c r="H36" s="249"/>
      <c r="I36" s="249">
        <v>681</v>
      </c>
      <c r="J36" s="249"/>
      <c r="K36" s="249"/>
      <c r="L36" s="250"/>
      <c r="M36" s="261">
        <v>1390825.32</v>
      </c>
      <c r="N36" s="262">
        <v>4624775.38</v>
      </c>
      <c r="O36" s="253">
        <f t="shared" si="12"/>
        <v>1135857.2999999998</v>
      </c>
      <c r="P36" s="253">
        <f t="shared" si="13"/>
        <v>19833352.98</v>
      </c>
      <c r="Q36" s="254">
        <f t="shared" si="9"/>
        <v>20969210.28</v>
      </c>
      <c r="R36" s="257">
        <f t="shared" si="10"/>
        <v>5913.482876480542</v>
      </c>
      <c r="S36" s="256">
        <f t="shared" si="11"/>
        <v>56.40609137055838</v>
      </c>
      <c r="T36" s="273">
        <f>C36-'01.04.2017  '!C36</f>
        <v>-35</v>
      </c>
    </row>
    <row r="37" spans="1:20" s="2" customFormat="1" ht="15">
      <c r="A37" s="17">
        <v>10</v>
      </c>
      <c r="B37" s="18" t="s">
        <v>28</v>
      </c>
      <c r="C37" s="19">
        <v>1648</v>
      </c>
      <c r="D37" s="20">
        <v>124802.5</v>
      </c>
      <c r="E37" s="19">
        <v>6606</v>
      </c>
      <c r="F37" s="21"/>
      <c r="G37" s="21">
        <v>3934</v>
      </c>
      <c r="H37" s="22">
        <v>1438</v>
      </c>
      <c r="I37" s="22">
        <v>175</v>
      </c>
      <c r="J37" s="22"/>
      <c r="K37" s="22"/>
      <c r="L37" s="24"/>
      <c r="M37" s="31">
        <v>781290.49</v>
      </c>
      <c r="N37" s="32">
        <v>2597947.76</v>
      </c>
      <c r="O37" s="25">
        <f t="shared" si="12"/>
        <v>594428.7</v>
      </c>
      <c r="P37" s="25">
        <f t="shared" si="13"/>
        <v>12260966.399999999</v>
      </c>
      <c r="Q37" s="33">
        <f t="shared" si="9"/>
        <v>12855395.099999998</v>
      </c>
      <c r="R37" s="53">
        <f t="shared" si="10"/>
        <v>7800.603822815533</v>
      </c>
      <c r="S37" s="29">
        <f t="shared" si="11"/>
        <v>75.72967233009709</v>
      </c>
      <c r="T37" s="273">
        <f>C37-'01.04.2017  '!C37</f>
        <v>7</v>
      </c>
    </row>
    <row r="38" spans="1:20" s="2" customFormat="1" ht="15">
      <c r="A38" s="17">
        <v>11</v>
      </c>
      <c r="B38" s="18" t="s">
        <v>29</v>
      </c>
      <c r="C38" s="19">
        <v>12568</v>
      </c>
      <c r="D38" s="54">
        <v>956666.54</v>
      </c>
      <c r="E38" s="19">
        <v>53337</v>
      </c>
      <c r="F38" s="21"/>
      <c r="G38" s="21">
        <v>51790</v>
      </c>
      <c r="H38" s="22">
        <v>49</v>
      </c>
      <c r="I38" s="22"/>
      <c r="J38" s="22"/>
      <c r="K38" s="22"/>
      <c r="L38" s="24"/>
      <c r="M38" s="31">
        <v>11499088.868</v>
      </c>
      <c r="N38" s="32">
        <v>33653138.88</v>
      </c>
      <c r="O38" s="25">
        <f t="shared" si="12"/>
        <v>4727778.72</v>
      </c>
      <c r="P38" s="26">
        <f t="shared" si="13"/>
        <v>94156966.87920001</v>
      </c>
      <c r="Q38" s="27">
        <f t="shared" si="9"/>
        <v>98884745.59920001</v>
      </c>
      <c r="R38" s="28">
        <f t="shared" si="10"/>
        <v>7867.977848440484</v>
      </c>
      <c r="S38" s="29">
        <f t="shared" si="11"/>
        <v>76.119234563972</v>
      </c>
      <c r="T38" s="273">
        <f>C38-'01.04.2017  '!C38</f>
        <v>-28</v>
      </c>
    </row>
    <row r="39" spans="1:20" s="2" customFormat="1" ht="15">
      <c r="A39" s="17">
        <v>12</v>
      </c>
      <c r="B39" s="18" t="s">
        <v>30</v>
      </c>
      <c r="C39" s="55">
        <v>4357</v>
      </c>
      <c r="D39" s="54">
        <v>293591.20999999996</v>
      </c>
      <c r="E39" s="19">
        <v>19240</v>
      </c>
      <c r="F39" s="21"/>
      <c r="G39" s="56">
        <v>16315</v>
      </c>
      <c r="H39" s="22">
        <v>247</v>
      </c>
      <c r="I39" s="22">
        <v>23</v>
      </c>
      <c r="J39" s="22"/>
      <c r="K39" s="22"/>
      <c r="L39" s="24"/>
      <c r="M39" s="31">
        <v>1703262.6939999997</v>
      </c>
      <c r="N39" s="32">
        <v>5663708.790000001</v>
      </c>
      <c r="O39" s="25">
        <f t="shared" si="12"/>
        <v>1526992.92</v>
      </c>
      <c r="P39" s="26">
        <f t="shared" si="13"/>
        <v>28971899.230799995</v>
      </c>
      <c r="Q39" s="27">
        <f t="shared" si="9"/>
        <v>30498892.150799997</v>
      </c>
      <c r="R39" s="44">
        <f t="shared" si="10"/>
        <v>6999.975246913013</v>
      </c>
      <c r="S39" s="47">
        <f t="shared" si="11"/>
        <v>67.38379848519622</v>
      </c>
      <c r="T39" s="273">
        <f>C39-'01.04.2017  '!C39</f>
        <v>-32</v>
      </c>
    </row>
    <row r="40" spans="1:20" s="2" customFormat="1" ht="15">
      <c r="A40" s="17">
        <v>13</v>
      </c>
      <c r="B40" s="18" t="s">
        <v>31</v>
      </c>
      <c r="C40" s="55">
        <v>10552</v>
      </c>
      <c r="D40" s="263">
        <v>831004.04</v>
      </c>
      <c r="E40" s="19">
        <v>50487</v>
      </c>
      <c r="F40" s="21">
        <v>199</v>
      </c>
      <c r="G40" s="56">
        <v>45974</v>
      </c>
      <c r="H40" s="22">
        <v>791</v>
      </c>
      <c r="I40" s="22">
        <v>1</v>
      </c>
      <c r="J40" s="22"/>
      <c r="K40" s="22"/>
      <c r="L40" s="24"/>
      <c r="M40" s="57">
        <v>6571889.038</v>
      </c>
      <c r="N40" s="58">
        <v>21848106.28</v>
      </c>
      <c r="O40" s="25">
        <f t="shared" si="12"/>
        <v>4325557.5600000005</v>
      </c>
      <c r="P40" s="25">
        <f t="shared" si="13"/>
        <v>82007815.21920002</v>
      </c>
      <c r="Q40" s="33">
        <f t="shared" si="9"/>
        <v>86333372.77920002</v>
      </c>
      <c r="R40" s="53">
        <f t="shared" si="10"/>
        <v>8181.707048824869</v>
      </c>
      <c r="S40" s="59">
        <f t="shared" si="11"/>
        <v>78.7532259287339</v>
      </c>
      <c r="T40" s="273">
        <f>C40-'01.04.2017  '!C40</f>
        <v>35</v>
      </c>
    </row>
    <row r="41" spans="1:20" s="2" customFormat="1" ht="15">
      <c r="A41" s="17">
        <v>14</v>
      </c>
      <c r="B41" s="18" t="s">
        <v>32</v>
      </c>
      <c r="C41" s="55">
        <v>357</v>
      </c>
      <c r="D41" s="54">
        <v>34590.74</v>
      </c>
      <c r="E41" s="19">
        <v>1448</v>
      </c>
      <c r="F41" s="21"/>
      <c r="G41" s="56">
        <v>1356</v>
      </c>
      <c r="H41" s="22">
        <v>28</v>
      </c>
      <c r="I41" s="22"/>
      <c r="J41" s="22"/>
      <c r="K41" s="22"/>
      <c r="L41" s="24"/>
      <c r="M41" s="31">
        <v>340256.175</v>
      </c>
      <c r="N41" s="58">
        <v>1131420.13</v>
      </c>
      <c r="O41" s="25">
        <f t="shared" si="12"/>
        <v>127950.47999999998</v>
      </c>
      <c r="P41" s="26">
        <f t="shared" si="13"/>
        <v>3361492.8551999996</v>
      </c>
      <c r="Q41" s="33">
        <f t="shared" si="9"/>
        <v>3489443.3351999996</v>
      </c>
      <c r="R41" s="44">
        <f t="shared" si="10"/>
        <v>9774.351078991596</v>
      </c>
      <c r="S41" s="47">
        <f t="shared" si="11"/>
        <v>96.89282913165266</v>
      </c>
      <c r="T41" s="273">
        <f>C41-'01.04.2017  '!C41</f>
        <v>-65</v>
      </c>
    </row>
    <row r="42" spans="1:20" s="2" customFormat="1" ht="15">
      <c r="A42" s="17">
        <v>15</v>
      </c>
      <c r="B42" s="18" t="s">
        <v>33</v>
      </c>
      <c r="C42" s="22">
        <v>306</v>
      </c>
      <c r="D42" s="60">
        <v>18038.18</v>
      </c>
      <c r="E42" s="19">
        <v>1277</v>
      </c>
      <c r="F42" s="21"/>
      <c r="G42" s="22">
        <v>995</v>
      </c>
      <c r="H42" s="56">
        <v>55</v>
      </c>
      <c r="I42" s="56">
        <v>17</v>
      </c>
      <c r="J42" s="56"/>
      <c r="K42" s="56"/>
      <c r="L42" s="24"/>
      <c r="M42" s="32">
        <v>84053.9</v>
      </c>
      <c r="N42" s="32">
        <v>279496.32</v>
      </c>
      <c r="O42" s="25">
        <f t="shared" si="12"/>
        <v>100397.04000000001</v>
      </c>
      <c r="P42" s="25">
        <f>(D42*15.58)*6+O42</f>
        <v>1786606.1064</v>
      </c>
      <c r="Q42" s="33">
        <f t="shared" si="9"/>
        <v>1887003.1464</v>
      </c>
      <c r="R42" s="44">
        <f t="shared" si="10"/>
        <v>6166.6769490196075</v>
      </c>
      <c r="S42" s="51">
        <f t="shared" si="11"/>
        <v>58.94830065359477</v>
      </c>
      <c r="T42" s="273">
        <f>C42-'01.04.2017  '!C42</f>
        <v>-49</v>
      </c>
    </row>
    <row r="43" spans="1:47" ht="15">
      <c r="A43" s="61"/>
      <c r="B43" s="62" t="s">
        <v>34</v>
      </c>
      <c r="C43" s="211">
        <f>SUM(C28:C42)</f>
        <v>141554</v>
      </c>
      <c r="D43" s="180">
        <f aca="true" t="shared" si="14" ref="D43:L43">SUM(D28:D42)</f>
        <v>8667488.256</v>
      </c>
      <c r="E43" s="211">
        <f t="shared" si="14"/>
        <v>490954</v>
      </c>
      <c r="F43" s="211">
        <f t="shared" si="14"/>
        <v>454</v>
      </c>
      <c r="G43" s="211">
        <f t="shared" si="14"/>
        <v>424866</v>
      </c>
      <c r="H43" s="211">
        <f t="shared" si="14"/>
        <v>30058</v>
      </c>
      <c r="I43" s="211">
        <f t="shared" si="14"/>
        <v>2479</v>
      </c>
      <c r="J43" s="211">
        <f t="shared" si="14"/>
        <v>1</v>
      </c>
      <c r="K43" s="211">
        <f t="shared" si="14"/>
        <v>7</v>
      </c>
      <c r="L43" s="211">
        <f t="shared" si="14"/>
        <v>0</v>
      </c>
      <c r="M43" s="179">
        <f>SUM(M28:M42)</f>
        <v>56490534.142</v>
      </c>
      <c r="N43" s="180">
        <f>SUM(N28:N42)</f>
        <v>183251193.82</v>
      </c>
      <c r="O43" s="152">
        <f>SUM(O28:O42)</f>
        <v>43601633.1</v>
      </c>
      <c r="P43" s="152">
        <f>SUM(P28:P42)</f>
        <v>844538756.0174</v>
      </c>
      <c r="Q43" s="152">
        <f>SUM(Q28:Q42)</f>
        <v>888140389.1174</v>
      </c>
      <c r="R43" s="153">
        <f t="shared" si="10"/>
        <v>6274.21612329853</v>
      </c>
      <c r="S43" s="153">
        <f t="shared" si="11"/>
        <v>61.2309666699634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5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4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20" s="2" customFormat="1" ht="15">
      <c r="A48" s="17">
        <v>1</v>
      </c>
      <c r="B48" s="18" t="s">
        <v>19</v>
      </c>
      <c r="C48" s="19">
        <v>23699</v>
      </c>
      <c r="D48" s="20">
        <v>2842794.54</v>
      </c>
      <c r="E48" s="19">
        <v>86265</v>
      </c>
      <c r="F48" s="21"/>
      <c r="G48" s="21">
        <v>49588</v>
      </c>
      <c r="H48" s="22">
        <v>36677</v>
      </c>
      <c r="I48" s="23"/>
      <c r="J48" s="23"/>
      <c r="K48" s="23"/>
      <c r="L48" s="24">
        <f>C48</f>
        <v>23699</v>
      </c>
      <c r="M48" s="241">
        <v>10707510.725000001</v>
      </c>
      <c r="N48" s="242">
        <v>35604637.158</v>
      </c>
      <c r="O48" s="25">
        <f aca="true" t="shared" si="15" ref="O48:O61">(F48*10.15+G48*15.19+H48*25.98+I48*11.17+J48*5.08+K48*1.98)*6</f>
        <v>10236661.08</v>
      </c>
      <c r="P48" s="26">
        <f>(D48*15.58)*6+O48</f>
        <v>275981094.6792</v>
      </c>
      <c r="Q48" s="27">
        <f>O48+P48</f>
        <v>286217755.7592</v>
      </c>
      <c r="R48" s="28">
        <f aca="true" t="shared" si="16" ref="R48:R63">Q48/C48</f>
        <v>12077.208142081943</v>
      </c>
      <c r="S48" s="29">
        <f aca="true" t="shared" si="17" ref="S48:S63">D48/C48</f>
        <v>119.954198067429</v>
      </c>
      <c r="T48" s="273">
        <f>C48-'01.04.2017  '!C48</f>
        <v>25</v>
      </c>
    </row>
    <row r="49" spans="1:20" s="2" customFormat="1" ht="15">
      <c r="A49" s="17">
        <v>2</v>
      </c>
      <c r="B49" s="18" t="s">
        <v>20</v>
      </c>
      <c r="C49" s="19">
        <v>5198</v>
      </c>
      <c r="D49" s="20">
        <v>502806.01</v>
      </c>
      <c r="E49" s="19">
        <v>19832</v>
      </c>
      <c r="F49" s="21"/>
      <c r="G49" s="21">
        <v>18729</v>
      </c>
      <c r="H49" s="22">
        <v>907</v>
      </c>
      <c r="I49" s="22"/>
      <c r="J49" s="22"/>
      <c r="K49" s="22"/>
      <c r="L49" s="24">
        <f>C49</f>
        <v>5198</v>
      </c>
      <c r="M49" s="31">
        <v>2194073.796</v>
      </c>
      <c r="N49" s="32">
        <v>7282580.46</v>
      </c>
      <c r="O49" s="25">
        <f t="shared" si="15"/>
        <v>1848344.22</v>
      </c>
      <c r="P49" s="25">
        <v>48850650.035</v>
      </c>
      <c r="Q49" s="27">
        <f>O49+P49</f>
        <v>50698994.254999995</v>
      </c>
      <c r="R49" s="28">
        <f t="shared" si="16"/>
        <v>9753.557955944592</v>
      </c>
      <c r="S49" s="29">
        <f t="shared" si="17"/>
        <v>96.73066756444787</v>
      </c>
      <c r="T49" s="273">
        <f>C49-'01.04.2017  '!C49</f>
        <v>-142</v>
      </c>
    </row>
    <row r="50" spans="1:20" s="2" customFormat="1" ht="15">
      <c r="A50" s="17">
        <v>3</v>
      </c>
      <c r="B50" s="18" t="s">
        <v>21</v>
      </c>
      <c r="C50" s="23">
        <v>8355</v>
      </c>
      <c r="D50" s="35">
        <v>988446.68</v>
      </c>
      <c r="E50" s="19">
        <v>41213</v>
      </c>
      <c r="F50" s="21"/>
      <c r="G50" s="22">
        <v>35274</v>
      </c>
      <c r="H50" s="22">
        <v>5623</v>
      </c>
      <c r="I50" s="22">
        <v>787</v>
      </c>
      <c r="J50" s="22"/>
      <c r="K50" s="22">
        <v>15</v>
      </c>
      <c r="L50" s="24">
        <f aca="true" t="shared" si="18" ref="L50:L61">C50</f>
        <v>8355</v>
      </c>
      <c r="M50" s="31">
        <v>2668584.048</v>
      </c>
      <c r="N50" s="32">
        <v>8874375.4</v>
      </c>
      <c r="O50" s="25">
        <f t="shared" si="15"/>
        <v>4144308.54</v>
      </c>
      <c r="P50" s="26">
        <f>(D50*15.58)*6+O50</f>
        <v>96544304.18640001</v>
      </c>
      <c r="Q50" s="27">
        <f>O50+P50</f>
        <v>100688612.72640002</v>
      </c>
      <c r="R50" s="28">
        <f t="shared" si="16"/>
        <v>12051.300146786358</v>
      </c>
      <c r="S50" s="29">
        <f t="shared" si="17"/>
        <v>118.30600598444046</v>
      </c>
      <c r="T50" s="273">
        <f>C50-'01.04.2017  '!C50</f>
        <v>-132</v>
      </c>
    </row>
    <row r="51" spans="1:20" s="2" customFormat="1" ht="15">
      <c r="A51" s="17">
        <v>4</v>
      </c>
      <c r="B51" s="18" t="s">
        <v>22</v>
      </c>
      <c r="C51" s="19">
        <v>14794</v>
      </c>
      <c r="D51" s="20">
        <v>1733941.59</v>
      </c>
      <c r="E51" s="19">
        <v>71832</v>
      </c>
      <c r="F51" s="21"/>
      <c r="G51" s="21">
        <v>60296</v>
      </c>
      <c r="H51" s="22">
        <v>11089</v>
      </c>
      <c r="I51" s="22">
        <v>1207</v>
      </c>
      <c r="J51" s="22"/>
      <c r="K51" s="40"/>
      <c r="L51" s="24">
        <f t="shared" si="18"/>
        <v>14794</v>
      </c>
      <c r="M51" s="31">
        <v>6741321.21</v>
      </c>
      <c r="N51" s="32">
        <v>22412605.9</v>
      </c>
      <c r="O51" s="26">
        <f t="shared" si="15"/>
        <v>7304823.899999999</v>
      </c>
      <c r="P51" s="26">
        <f aca="true" t="shared" si="19" ref="P51:P62">(D51*15.58)*6+O51</f>
        <v>169393683.7332</v>
      </c>
      <c r="Q51" s="27">
        <f aca="true" t="shared" si="20" ref="Q51:Q62">O51+P51</f>
        <v>176698507.63320002</v>
      </c>
      <c r="R51" s="28">
        <f t="shared" si="16"/>
        <v>11943.930487576046</v>
      </c>
      <c r="S51" s="29">
        <f t="shared" si="17"/>
        <v>117.20573137758551</v>
      </c>
      <c r="T51" s="273">
        <f>C51-'01.04.2017  '!C51</f>
        <v>89</v>
      </c>
    </row>
    <row r="52" spans="1:20" s="2" customFormat="1" ht="15">
      <c r="A52" s="17">
        <v>5</v>
      </c>
      <c r="B52" s="18" t="s">
        <v>23</v>
      </c>
      <c r="C52" s="19">
        <v>17662</v>
      </c>
      <c r="D52" s="20">
        <v>1925529.09</v>
      </c>
      <c r="E52" s="19">
        <v>81433</v>
      </c>
      <c r="F52" s="21">
        <v>6</v>
      </c>
      <c r="G52" s="21">
        <v>79659</v>
      </c>
      <c r="H52" s="22">
        <v>1616</v>
      </c>
      <c r="I52" s="41"/>
      <c r="J52" s="41"/>
      <c r="K52" s="41"/>
      <c r="L52" s="24">
        <f t="shared" si="18"/>
        <v>17662</v>
      </c>
      <c r="M52" s="42">
        <v>10282669.183</v>
      </c>
      <c r="N52" s="43">
        <v>34190236.52</v>
      </c>
      <c r="O52" s="25">
        <f t="shared" si="15"/>
        <v>7512388.739999998</v>
      </c>
      <c r="P52" s="25">
        <f t="shared" si="19"/>
        <v>187510848.07320002</v>
      </c>
      <c r="Q52" s="33">
        <f t="shared" si="20"/>
        <v>195023236.81320003</v>
      </c>
      <c r="R52" s="44">
        <f t="shared" si="16"/>
        <v>11041.96788660401</v>
      </c>
      <c r="S52" s="29">
        <f t="shared" si="17"/>
        <v>109.02101064432115</v>
      </c>
      <c r="T52" s="273">
        <f>C52-'01.04.2017  '!C52</f>
        <v>66</v>
      </c>
    </row>
    <row r="53" spans="1:20" s="2" customFormat="1" ht="15">
      <c r="A53" s="17">
        <v>6</v>
      </c>
      <c r="B53" s="18" t="s">
        <v>24</v>
      </c>
      <c r="C53" s="19">
        <v>8572</v>
      </c>
      <c r="D53" s="20">
        <v>1125386.225</v>
      </c>
      <c r="E53" s="19">
        <v>47579</v>
      </c>
      <c r="F53" s="40"/>
      <c r="G53" s="21">
        <v>47146</v>
      </c>
      <c r="H53" s="22">
        <v>5</v>
      </c>
      <c r="I53" s="22"/>
      <c r="J53" s="22"/>
      <c r="K53" s="22"/>
      <c r="L53" s="24">
        <f t="shared" si="18"/>
        <v>8572</v>
      </c>
      <c r="M53" s="45">
        <v>5670550.314</v>
      </c>
      <c r="N53" s="46">
        <v>18855711.51</v>
      </c>
      <c r="O53" s="25">
        <f t="shared" si="15"/>
        <v>4297665.84</v>
      </c>
      <c r="P53" s="26">
        <f t="shared" si="19"/>
        <v>109498770.15300003</v>
      </c>
      <c r="Q53" s="33">
        <f t="shared" si="20"/>
        <v>113796435.99300003</v>
      </c>
      <c r="R53" s="44">
        <f t="shared" si="16"/>
        <v>13275.365841460572</v>
      </c>
      <c r="S53" s="47">
        <f t="shared" si="17"/>
        <v>131.28630716285582</v>
      </c>
      <c r="T53" s="273">
        <f>C53-'01.04.2017  '!C53</f>
        <v>-15</v>
      </c>
    </row>
    <row r="54" spans="1:20" s="2" customFormat="1" ht="15">
      <c r="A54" s="243">
        <v>7</v>
      </c>
      <c r="B54" s="244" t="s">
        <v>25</v>
      </c>
      <c r="C54" s="245">
        <v>9146</v>
      </c>
      <c r="D54" s="259">
        <v>1191333.62</v>
      </c>
      <c r="E54" s="247">
        <v>42993</v>
      </c>
      <c r="F54" s="248"/>
      <c r="G54" s="248">
        <v>26965</v>
      </c>
      <c r="H54" s="248">
        <v>15621</v>
      </c>
      <c r="I54" s="248">
        <v>1327</v>
      </c>
      <c r="J54" s="248"/>
      <c r="K54" s="248"/>
      <c r="L54" s="24">
        <f t="shared" si="18"/>
        <v>9146</v>
      </c>
      <c r="M54" s="261">
        <v>3879068.43</v>
      </c>
      <c r="N54" s="262">
        <v>12898899.84</v>
      </c>
      <c r="O54" s="253">
        <f t="shared" si="15"/>
        <v>4981527.119999999</v>
      </c>
      <c r="P54" s="253">
        <f t="shared" si="19"/>
        <v>116347393.9176</v>
      </c>
      <c r="Q54" s="254">
        <f t="shared" si="20"/>
        <v>121328921.03760001</v>
      </c>
      <c r="R54" s="255">
        <f t="shared" si="16"/>
        <v>13265.790622960858</v>
      </c>
      <c r="S54" s="256">
        <f t="shared" si="17"/>
        <v>130.2573387273125</v>
      </c>
      <c r="T54" s="273">
        <f>C54-'01.04.2017  '!C54</f>
        <v>55</v>
      </c>
    </row>
    <row r="55" spans="1:20" s="2" customFormat="1" ht="15">
      <c r="A55" s="17">
        <v>8</v>
      </c>
      <c r="B55" s="18" t="s">
        <v>26</v>
      </c>
      <c r="C55" s="19">
        <v>8404</v>
      </c>
      <c r="D55" s="156">
        <v>689913.877</v>
      </c>
      <c r="E55" s="19">
        <v>36102</v>
      </c>
      <c r="F55" s="21"/>
      <c r="G55" s="21">
        <v>23760</v>
      </c>
      <c r="H55" s="22">
        <v>0</v>
      </c>
      <c r="I55" s="22">
        <v>1272</v>
      </c>
      <c r="J55" s="22"/>
      <c r="K55" s="22">
        <v>93</v>
      </c>
      <c r="L55" s="24">
        <f t="shared" si="18"/>
        <v>8404</v>
      </c>
      <c r="M55" s="31">
        <v>3242260.082</v>
      </c>
      <c r="N55" s="32">
        <v>10782093.75</v>
      </c>
      <c r="O55" s="25">
        <f t="shared" si="15"/>
        <v>2251840.6799999997</v>
      </c>
      <c r="P55" s="25">
        <f t="shared" si="19"/>
        <v>66744989.90196</v>
      </c>
      <c r="Q55" s="33">
        <f t="shared" si="20"/>
        <v>68996830.58196</v>
      </c>
      <c r="R55" s="50">
        <f t="shared" si="16"/>
        <v>8209.99887933841</v>
      </c>
      <c r="S55" s="51">
        <f t="shared" si="17"/>
        <v>82.09351225606854</v>
      </c>
      <c r="T55" s="273">
        <f>C55-'01.04.2017  '!C55</f>
        <v>-197</v>
      </c>
    </row>
    <row r="56" spans="1:20" s="2" customFormat="1" ht="15">
      <c r="A56" s="243">
        <v>9</v>
      </c>
      <c r="B56" s="244" t="s">
        <v>27</v>
      </c>
      <c r="C56" s="245">
        <v>4631</v>
      </c>
      <c r="D56" s="246">
        <v>423934.5</v>
      </c>
      <c r="E56" s="245">
        <v>22932</v>
      </c>
      <c r="F56" s="247"/>
      <c r="G56" s="247">
        <v>22896</v>
      </c>
      <c r="H56" s="249"/>
      <c r="I56" s="249">
        <v>1719</v>
      </c>
      <c r="J56" s="249"/>
      <c r="K56" s="249"/>
      <c r="L56" s="24">
        <f t="shared" si="18"/>
        <v>4631</v>
      </c>
      <c r="M56" s="261">
        <v>1791624.904</v>
      </c>
      <c r="N56" s="262">
        <v>5957650.85</v>
      </c>
      <c r="O56" s="253">
        <f>(F56*10.15+G56*15.19+H56*25.98+I56*11.17+J56*5.08+K56*1.98)*6</f>
        <v>2201948.82</v>
      </c>
      <c r="P56" s="253">
        <f>(D56*15.58)*6+O56</f>
        <v>41831345.88</v>
      </c>
      <c r="Q56" s="254">
        <f t="shared" si="20"/>
        <v>44033294.7</v>
      </c>
      <c r="R56" s="257">
        <f t="shared" si="16"/>
        <v>9508.377175556036</v>
      </c>
      <c r="S56" s="256">
        <f t="shared" si="17"/>
        <v>91.54275534441805</v>
      </c>
      <c r="T56" s="273">
        <f>C56-'01.04.2017  '!C56</f>
        <v>5</v>
      </c>
    </row>
    <row r="57" spans="1:20" s="2" customFormat="1" ht="15">
      <c r="A57" s="17">
        <v>10</v>
      </c>
      <c r="B57" s="18" t="s">
        <v>28</v>
      </c>
      <c r="C57" s="19">
        <v>2582</v>
      </c>
      <c r="D57" s="20">
        <v>301496</v>
      </c>
      <c r="E57" s="19">
        <v>12114</v>
      </c>
      <c r="F57" s="21"/>
      <c r="G57" s="21">
        <v>6647</v>
      </c>
      <c r="H57" s="22">
        <v>5199</v>
      </c>
      <c r="I57" s="22">
        <v>434</v>
      </c>
      <c r="J57" s="22">
        <v>9</v>
      </c>
      <c r="K57" s="22">
        <v>3</v>
      </c>
      <c r="L57" s="24">
        <f t="shared" si="18"/>
        <v>2582</v>
      </c>
      <c r="M57" s="31">
        <v>1180351.579</v>
      </c>
      <c r="N57" s="32">
        <v>3896060.15</v>
      </c>
      <c r="O57" s="25">
        <f t="shared" si="15"/>
        <v>1445624.3399999999</v>
      </c>
      <c r="P57" s="25">
        <f t="shared" si="19"/>
        <v>29629470.419999998</v>
      </c>
      <c r="Q57" s="33">
        <f t="shared" si="20"/>
        <v>31075094.759999998</v>
      </c>
      <c r="R57" s="53">
        <f t="shared" si="16"/>
        <v>12035.280697134003</v>
      </c>
      <c r="S57" s="29">
        <f t="shared" si="17"/>
        <v>116.76839659178931</v>
      </c>
      <c r="T57" s="273">
        <f>C57-'01.04.2017  '!C57</f>
        <v>-17</v>
      </c>
    </row>
    <row r="58" spans="1:20" s="2" customFormat="1" ht="15">
      <c r="A58" s="17">
        <v>11</v>
      </c>
      <c r="B58" s="18" t="s">
        <v>29</v>
      </c>
      <c r="C58" s="19">
        <v>10293</v>
      </c>
      <c r="D58" s="54">
        <v>1380780.608</v>
      </c>
      <c r="E58" s="19">
        <v>48714</v>
      </c>
      <c r="F58" s="21">
        <v>4</v>
      </c>
      <c r="G58" s="21">
        <v>48378</v>
      </c>
      <c r="H58" s="22">
        <v>180</v>
      </c>
      <c r="I58" s="22">
        <v>2</v>
      </c>
      <c r="J58" s="22"/>
      <c r="K58" s="22"/>
      <c r="L58" s="24">
        <f t="shared" si="18"/>
        <v>10293</v>
      </c>
      <c r="M58" s="31">
        <v>7495483.762</v>
      </c>
      <c r="N58" s="32">
        <v>24931941.79</v>
      </c>
      <c r="O58" s="25">
        <f t="shared" si="15"/>
        <v>4437606.959999999</v>
      </c>
      <c r="P58" s="26">
        <f>(D58*15.58)*6+O58</f>
        <v>133512978.19583999</v>
      </c>
      <c r="Q58" s="27">
        <f t="shared" si="20"/>
        <v>137950585.15583998</v>
      </c>
      <c r="R58" s="28">
        <f t="shared" si="16"/>
        <v>13402.369100926842</v>
      </c>
      <c r="S58" s="29">
        <f t="shared" si="17"/>
        <v>134.14753793840475</v>
      </c>
      <c r="T58" s="273">
        <f>C58-'01.04.2017  '!C58</f>
        <v>48</v>
      </c>
    </row>
    <row r="59" spans="1:20" s="2" customFormat="1" ht="15">
      <c r="A59" s="17">
        <v>12</v>
      </c>
      <c r="B59" s="18" t="s">
        <v>30</v>
      </c>
      <c r="C59" s="55">
        <v>7829</v>
      </c>
      <c r="D59" s="54">
        <v>800180.54</v>
      </c>
      <c r="E59" s="19">
        <v>32405</v>
      </c>
      <c r="F59" s="21"/>
      <c r="G59" s="56">
        <v>29931</v>
      </c>
      <c r="H59" s="22">
        <v>2330</v>
      </c>
      <c r="I59" s="22">
        <v>109</v>
      </c>
      <c r="J59" s="22"/>
      <c r="K59" s="22"/>
      <c r="L59" s="24">
        <f t="shared" si="18"/>
        <v>7829</v>
      </c>
      <c r="M59" s="31">
        <v>2346775.665</v>
      </c>
      <c r="N59" s="32">
        <v>7803019.62</v>
      </c>
      <c r="O59" s="25">
        <f t="shared" si="15"/>
        <v>3098416.9200000004</v>
      </c>
      <c r="P59" s="26">
        <f t="shared" si="19"/>
        <v>77899293.79920001</v>
      </c>
      <c r="Q59" s="27">
        <f t="shared" si="20"/>
        <v>80997710.71920002</v>
      </c>
      <c r="R59" s="44">
        <f t="shared" si="16"/>
        <v>10345.856523080854</v>
      </c>
      <c r="S59" s="47">
        <f t="shared" si="17"/>
        <v>102.20724741346277</v>
      </c>
      <c r="T59" s="273">
        <f>C59-'01.04.2017  '!C59</f>
        <v>47</v>
      </c>
    </row>
    <row r="60" spans="1:20" s="2" customFormat="1" ht="15">
      <c r="A60" s="17">
        <v>13</v>
      </c>
      <c r="B60" s="18" t="s">
        <v>31</v>
      </c>
      <c r="C60" s="55">
        <v>13343</v>
      </c>
      <c r="D60" s="54">
        <v>1712554.65</v>
      </c>
      <c r="E60" s="19">
        <v>68755</v>
      </c>
      <c r="F60" s="21">
        <v>355</v>
      </c>
      <c r="G60" s="56">
        <v>64830</v>
      </c>
      <c r="H60" s="22">
        <v>3104</v>
      </c>
      <c r="I60" s="22">
        <v>25</v>
      </c>
      <c r="J60" s="22"/>
      <c r="K60" s="22"/>
      <c r="L60" s="24">
        <f t="shared" si="18"/>
        <v>13343</v>
      </c>
      <c r="M60" s="57">
        <v>4236979.204</v>
      </c>
      <c r="N60" s="58">
        <v>14088756.12</v>
      </c>
      <c r="O60" s="25">
        <f t="shared" si="15"/>
        <v>6415752.719999999</v>
      </c>
      <c r="P60" s="25">
        <f t="shared" si="19"/>
        <v>166505361.40199998</v>
      </c>
      <c r="Q60" s="33">
        <f t="shared" si="20"/>
        <v>172921114.12199998</v>
      </c>
      <c r="R60" s="53">
        <f t="shared" si="16"/>
        <v>12959.687785505506</v>
      </c>
      <c r="S60" s="59">
        <f t="shared" si="17"/>
        <v>128.34854605411076</v>
      </c>
      <c r="T60" s="273">
        <f>C60-'01.04.2017  '!C60</f>
        <v>36</v>
      </c>
    </row>
    <row r="61" spans="1:20" s="2" customFormat="1" ht="15">
      <c r="A61" s="17">
        <v>14</v>
      </c>
      <c r="B61" s="18" t="s">
        <v>32</v>
      </c>
      <c r="C61" s="55">
        <v>4411</v>
      </c>
      <c r="D61" s="54">
        <v>500215.78</v>
      </c>
      <c r="E61" s="19">
        <v>20424</v>
      </c>
      <c r="F61" s="21"/>
      <c r="G61" s="56">
        <v>19865</v>
      </c>
      <c r="H61" s="22">
        <v>212</v>
      </c>
      <c r="I61" s="22"/>
      <c r="J61" s="22"/>
      <c r="K61" s="22"/>
      <c r="L61" s="24">
        <f t="shared" si="18"/>
        <v>4411</v>
      </c>
      <c r="M61" s="31">
        <v>2006008.368</v>
      </c>
      <c r="N61" s="58">
        <v>6670143.08</v>
      </c>
      <c r="O61" s="25">
        <f t="shared" si="15"/>
        <v>1843542.66</v>
      </c>
      <c r="P61" s="26">
        <f t="shared" si="19"/>
        <v>48603713.774399996</v>
      </c>
      <c r="Q61" s="33">
        <f t="shared" si="20"/>
        <v>50447256.43439999</v>
      </c>
      <c r="R61" s="44">
        <f t="shared" si="16"/>
        <v>11436.693818725911</v>
      </c>
      <c r="S61" s="47">
        <f t="shared" si="17"/>
        <v>113.40189979596464</v>
      </c>
      <c r="T61" s="273">
        <f>C61-'01.04.2017  '!C61</f>
        <v>65</v>
      </c>
    </row>
    <row r="62" spans="1:20" s="2" customFormat="1" ht="15">
      <c r="A62" s="17">
        <v>15</v>
      </c>
      <c r="B62" s="18" t="s">
        <v>33</v>
      </c>
      <c r="C62" s="22">
        <v>2043</v>
      </c>
      <c r="D62" s="60">
        <v>201049.367</v>
      </c>
      <c r="E62" s="19">
        <v>9244</v>
      </c>
      <c r="F62" s="21">
        <v>15</v>
      </c>
      <c r="G62" s="22">
        <v>8018</v>
      </c>
      <c r="H62" s="56">
        <v>685</v>
      </c>
      <c r="I62" s="56">
        <v>196</v>
      </c>
      <c r="J62" s="56"/>
      <c r="K62" s="56">
        <v>47</v>
      </c>
      <c r="L62" s="24">
        <f>C62</f>
        <v>2043</v>
      </c>
      <c r="M62" s="31">
        <v>527448.353</v>
      </c>
      <c r="N62" s="32">
        <v>1756131.51</v>
      </c>
      <c r="O62" s="25">
        <f>(F62*10.15+G62*15.19+H62*25.98+I62*11.17+J62*5.08+K62*1.98)*6</f>
        <v>852146.1000000001</v>
      </c>
      <c r="P62" s="25">
        <f t="shared" si="19"/>
        <v>19646240.927160002</v>
      </c>
      <c r="Q62" s="33">
        <f t="shared" si="20"/>
        <v>20498387.027160004</v>
      </c>
      <c r="R62" s="44">
        <f t="shared" si="16"/>
        <v>10033.473826314246</v>
      </c>
      <c r="S62" s="51">
        <f t="shared" si="17"/>
        <v>98.40889231522272</v>
      </c>
      <c r="T62" s="273">
        <f>C62-'01.04.2017  '!C62</f>
        <v>50</v>
      </c>
    </row>
    <row r="63" spans="1:47" ht="15">
      <c r="A63" s="214"/>
      <c r="B63" s="215" t="s">
        <v>34</v>
      </c>
      <c r="C63" s="211">
        <f>SUM(C48:C62)</f>
        <v>140962</v>
      </c>
      <c r="D63" s="180">
        <f aca="true" t="shared" si="21" ref="D63:L63">SUM(D48:D62)</f>
        <v>16320363.076999998</v>
      </c>
      <c r="E63" s="211">
        <f t="shared" si="21"/>
        <v>641837</v>
      </c>
      <c r="F63" s="211">
        <f t="shared" si="21"/>
        <v>380</v>
      </c>
      <c r="G63" s="211">
        <f t="shared" si="21"/>
        <v>541982</v>
      </c>
      <c r="H63" s="211">
        <f t="shared" si="21"/>
        <v>83248</v>
      </c>
      <c r="I63" s="211">
        <f t="shared" si="21"/>
        <v>7078</v>
      </c>
      <c r="J63" s="211">
        <f t="shared" si="21"/>
        <v>9</v>
      </c>
      <c r="K63" s="211">
        <f t="shared" si="21"/>
        <v>158</v>
      </c>
      <c r="L63" s="211">
        <f t="shared" si="21"/>
        <v>140962</v>
      </c>
      <c r="M63" s="179">
        <f>SUM(M48:M62)</f>
        <v>64970709.62300001</v>
      </c>
      <c r="N63" s="180">
        <f>SUM(N48:N62)</f>
        <v>216004843.658</v>
      </c>
      <c r="O63" s="152">
        <f>SUM(O48:O62)</f>
        <v>62872598.639999986</v>
      </c>
      <c r="P63" s="152">
        <f>SUM(P48:P62)</f>
        <v>1588500139.07816</v>
      </c>
      <c r="Q63" s="152">
        <f>SUM(Q48:Q62)</f>
        <v>1651372737.7181602</v>
      </c>
      <c r="R63" s="153">
        <f t="shared" si="16"/>
        <v>11715.020627673843</v>
      </c>
      <c r="S63" s="153">
        <f t="shared" si="17"/>
        <v>115.77845857039485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8" ht="15">
      <c r="M68" s="240"/>
    </row>
  </sheetData>
  <sheetProtection/>
  <mergeCells count="41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J45:J46"/>
    <mergeCell ref="K45:K46"/>
    <mergeCell ref="I25:I26"/>
    <mergeCell ref="J25:J26"/>
    <mergeCell ref="K25:K26"/>
    <mergeCell ref="L25:N25"/>
    <mergeCell ref="L45:N45"/>
    <mergeCell ref="A45:A46"/>
    <mergeCell ref="B45:B46"/>
    <mergeCell ref="C45:C46"/>
    <mergeCell ref="D45:D46"/>
    <mergeCell ref="F45:H45"/>
    <mergeCell ref="I45:I46"/>
    <mergeCell ref="O45:P45"/>
    <mergeCell ref="Q45:Q46"/>
    <mergeCell ref="R45:R46"/>
    <mergeCell ref="S45:S46"/>
    <mergeCell ref="R25:R26"/>
    <mergeCell ref="S25:S26"/>
    <mergeCell ref="O25:P25"/>
    <mergeCell ref="Q25:Q26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69"/>
  <sheetViews>
    <sheetView zoomScale="91" zoomScaleNormal="91" zoomScalePageLayoutView="0" workbookViewId="0" topLeftCell="A46">
      <selection activeCell="D68" sqref="D68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51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20" s="201" customFormat="1" ht="16.5" customHeight="1">
      <c r="A7" s="17">
        <v>1</v>
      </c>
      <c r="B7" s="18" t="s">
        <v>19</v>
      </c>
      <c r="C7" s="19">
        <f aca="true" t="shared" si="0" ref="C7:K21">C28+C48</f>
        <v>78657</v>
      </c>
      <c r="D7" s="20">
        <f t="shared" si="0"/>
        <v>5621989.79</v>
      </c>
      <c r="E7" s="19">
        <f t="shared" si="0"/>
        <v>209061</v>
      </c>
      <c r="F7" s="21">
        <f t="shared" si="0"/>
        <v>245</v>
      </c>
      <c r="G7" s="21">
        <f t="shared" si="0"/>
        <v>152999</v>
      </c>
      <c r="H7" s="22">
        <f t="shared" si="0"/>
        <v>55817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>
        <f>L48</f>
        <v>23699</v>
      </c>
      <c r="M7" s="241">
        <f>M28+M48</f>
        <v>6408616.519</v>
      </c>
      <c r="N7" s="242">
        <f>N28+N48</f>
        <v>21312092.490000002</v>
      </c>
      <c r="O7" s="25">
        <f aca="true" t="shared" si="1" ref="O7:O20">(F7*10.15+G7*15.19+H7*25.98+I7*11.17+J7*5.08+K7*1.98)*6</f>
        <v>22660003.32</v>
      </c>
      <c r="P7" s="26">
        <f>(D7*15.58)*6+O7</f>
        <v>548203608.8892001</v>
      </c>
      <c r="Q7" s="27">
        <f>O7+P7</f>
        <v>570863612.2092001</v>
      </c>
      <c r="R7" s="28">
        <f aca="true" t="shared" si="2" ref="R7:R22">Q7/C7</f>
        <v>7257.632660910029</v>
      </c>
      <c r="S7" s="29">
        <f aca="true" t="shared" si="3" ref="S7:S22">D7/C7</f>
        <v>71.47475482156706</v>
      </c>
      <c r="T7" s="272">
        <f>C7-'01.05.2017   '!C7</f>
        <v>-4</v>
      </c>
    </row>
    <row r="8" spans="1:22" s="201" customFormat="1" ht="16.5" customHeight="1">
      <c r="A8" s="17">
        <v>2</v>
      </c>
      <c r="B8" s="18" t="s">
        <v>20</v>
      </c>
      <c r="C8" s="19">
        <f t="shared" si="0"/>
        <v>10652</v>
      </c>
      <c r="D8" s="156">
        <f t="shared" si="0"/>
        <v>764394.936</v>
      </c>
      <c r="E8" s="19">
        <f t="shared" si="0"/>
        <v>34774</v>
      </c>
      <c r="F8" s="21">
        <f t="shared" si="0"/>
        <v>1</v>
      </c>
      <c r="G8" s="21">
        <f t="shared" si="0"/>
        <v>30522</v>
      </c>
      <c r="H8" s="22">
        <f t="shared" si="0"/>
        <v>1430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4">
        <f aca="true" t="shared" si="4" ref="L8:L21">L49</f>
        <v>5233</v>
      </c>
      <c r="M8" s="241">
        <f aca="true" t="shared" si="5" ref="M8:N21">M29+M49</f>
        <v>1213444.23</v>
      </c>
      <c r="N8" s="242">
        <f t="shared" si="5"/>
        <v>3966592.23</v>
      </c>
      <c r="O8" s="25">
        <f>(F8*10.15+G8*15.19+H8*25.98+I8*11.17+J8*5.08+K8*1.98)*6</f>
        <v>3004744.3800000004</v>
      </c>
      <c r="P8" s="25">
        <v>65213145.463</v>
      </c>
      <c r="Q8" s="33">
        <f>O8+P8</f>
        <v>68217889.843</v>
      </c>
      <c r="R8" s="28">
        <f t="shared" si="2"/>
        <v>6404.232993146827</v>
      </c>
      <c r="S8" s="29">
        <f t="shared" si="3"/>
        <v>71.76069620728502</v>
      </c>
      <c r="T8" s="272">
        <f>C8-'01.05.2017   '!C8</f>
        <v>8</v>
      </c>
      <c r="U8" s="202"/>
      <c r="V8" s="202"/>
    </row>
    <row r="9" spans="1:23" s="201" customFormat="1" ht="16.5" customHeight="1">
      <c r="A9" s="17">
        <v>3</v>
      </c>
      <c r="B9" s="18" t="s">
        <v>21</v>
      </c>
      <c r="C9" s="19">
        <f t="shared" si="0"/>
        <v>14017</v>
      </c>
      <c r="D9" s="20">
        <f t="shared" si="0"/>
        <v>1423572.8900000001</v>
      </c>
      <c r="E9" s="19">
        <f t="shared" si="0"/>
        <v>67949</v>
      </c>
      <c r="F9" s="21">
        <f t="shared" si="0"/>
        <v>0</v>
      </c>
      <c r="G9" s="21">
        <f t="shared" si="0"/>
        <v>57247</v>
      </c>
      <c r="H9" s="22">
        <f t="shared" si="0"/>
        <v>6896</v>
      </c>
      <c r="I9" s="23">
        <f t="shared" si="0"/>
        <v>1215</v>
      </c>
      <c r="J9" s="23">
        <f t="shared" si="0"/>
        <v>1</v>
      </c>
      <c r="K9" s="23">
        <f t="shared" si="0"/>
        <v>15</v>
      </c>
      <c r="L9" s="24">
        <f t="shared" si="4"/>
        <v>8506</v>
      </c>
      <c r="M9" s="241">
        <f t="shared" si="5"/>
        <v>3104320.121</v>
      </c>
      <c r="N9" s="241">
        <f t="shared" si="5"/>
        <v>10322488.98</v>
      </c>
      <c r="O9" s="25">
        <f t="shared" si="1"/>
        <v>6374078.040000001</v>
      </c>
      <c r="P9" s="26">
        <f>(D9*15.58)*6+O9</f>
        <v>139449671.7972</v>
      </c>
      <c r="Q9" s="27">
        <f>O9+P9</f>
        <v>145823749.8372</v>
      </c>
      <c r="R9" s="28">
        <f t="shared" si="2"/>
        <v>10403.349492559035</v>
      </c>
      <c r="S9" s="29">
        <f t="shared" si="3"/>
        <v>101.56045444817009</v>
      </c>
      <c r="T9" s="272">
        <f>C9-'01.05.2017   '!C9</f>
        <v>31</v>
      </c>
      <c r="U9" s="205"/>
      <c r="V9" s="206"/>
      <c r="W9" s="207"/>
    </row>
    <row r="10" spans="1:22" s="201" customFormat="1" ht="16.5" customHeight="1">
      <c r="A10" s="17">
        <v>4</v>
      </c>
      <c r="B10" s="18" t="s">
        <v>22</v>
      </c>
      <c r="C10" s="19">
        <f t="shared" si="0"/>
        <v>25437</v>
      </c>
      <c r="D10" s="156">
        <f t="shared" si="0"/>
        <v>2450422.37</v>
      </c>
      <c r="E10" s="19">
        <f t="shared" si="0"/>
        <v>117688</v>
      </c>
      <c r="F10" s="21">
        <f t="shared" si="0"/>
        <v>0</v>
      </c>
      <c r="G10" s="21">
        <f t="shared" si="0"/>
        <v>100223</v>
      </c>
      <c r="H10" s="22">
        <f t="shared" si="0"/>
        <v>13762</v>
      </c>
      <c r="I10" s="23">
        <f t="shared" si="0"/>
        <v>1871</v>
      </c>
      <c r="J10" s="23">
        <f t="shared" si="0"/>
        <v>0</v>
      </c>
      <c r="K10" s="23">
        <f t="shared" si="0"/>
        <v>0</v>
      </c>
      <c r="L10" s="24">
        <f t="shared" si="4"/>
        <v>14777</v>
      </c>
      <c r="M10" s="241">
        <f t="shared" si="5"/>
        <v>3469197.178</v>
      </c>
      <c r="N10" s="242">
        <f t="shared" si="5"/>
        <v>11534823</v>
      </c>
      <c r="O10" s="26">
        <f t="shared" si="1"/>
        <v>11404939.2</v>
      </c>
      <c r="P10" s="26">
        <f aca="true" t="shared" si="6" ref="P10:P21">(D10*15.58)*6+O10</f>
        <v>240470422.34759998</v>
      </c>
      <c r="Q10" s="27">
        <f aca="true" t="shared" si="7" ref="Q10:Q16">O10+P10</f>
        <v>251875361.54759997</v>
      </c>
      <c r="R10" s="28">
        <f t="shared" si="2"/>
        <v>9901.928747399455</v>
      </c>
      <c r="S10" s="29">
        <f t="shared" si="3"/>
        <v>96.33299406376538</v>
      </c>
      <c r="T10" s="272">
        <f>C10-'01.05.2017   '!C10</f>
        <v>2</v>
      </c>
      <c r="U10" s="202"/>
      <c r="V10" s="202"/>
    </row>
    <row r="11" spans="1:22" s="201" customFormat="1" ht="16.5" customHeight="1">
      <c r="A11" s="17">
        <v>5</v>
      </c>
      <c r="B11" s="18" t="s">
        <v>23</v>
      </c>
      <c r="C11" s="19">
        <f t="shared" si="0"/>
        <v>32876</v>
      </c>
      <c r="D11" s="20">
        <f t="shared" si="0"/>
        <v>2919283.08</v>
      </c>
      <c r="E11" s="19">
        <f t="shared" si="0"/>
        <v>144308</v>
      </c>
      <c r="F11" s="21">
        <f t="shared" si="0"/>
        <v>6</v>
      </c>
      <c r="G11" s="21">
        <f t="shared" si="0"/>
        <v>136944</v>
      </c>
      <c r="H11" s="22">
        <f t="shared" si="0"/>
        <v>2338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4">
        <f t="shared" si="4"/>
        <v>17725</v>
      </c>
      <c r="M11" s="241">
        <f t="shared" si="5"/>
        <v>4062557.784</v>
      </c>
      <c r="N11" s="241">
        <f t="shared" si="5"/>
        <v>13511895.61</v>
      </c>
      <c r="O11" s="26">
        <f t="shared" si="1"/>
        <v>12845889</v>
      </c>
      <c r="P11" s="25">
        <f t="shared" si="6"/>
        <v>285740471.3184</v>
      </c>
      <c r="Q11" s="33">
        <f t="shared" si="7"/>
        <v>298586360.3184</v>
      </c>
      <c r="R11" s="44">
        <f t="shared" si="2"/>
        <v>9082.198573987103</v>
      </c>
      <c r="S11" s="29">
        <f t="shared" si="3"/>
        <v>88.79678428032608</v>
      </c>
      <c r="T11" s="272">
        <f>C11-'01.05.2017   '!C11</f>
        <v>21</v>
      </c>
      <c r="U11" s="202"/>
      <c r="V11" s="202"/>
    </row>
    <row r="12" spans="1:20" s="201" customFormat="1" ht="16.5" customHeight="1">
      <c r="A12" s="17">
        <v>6</v>
      </c>
      <c r="B12" s="18" t="s">
        <v>24</v>
      </c>
      <c r="C12" s="19">
        <f>C33+C53</f>
        <v>17700</v>
      </c>
      <c r="D12" s="156">
        <f t="shared" si="0"/>
        <v>1755630.9050000003</v>
      </c>
      <c r="E12" s="19">
        <f t="shared" si="0"/>
        <v>91356</v>
      </c>
      <c r="F12" s="21">
        <f t="shared" si="0"/>
        <v>4</v>
      </c>
      <c r="G12" s="21">
        <f t="shared" si="0"/>
        <v>86722</v>
      </c>
      <c r="H12" s="22">
        <f t="shared" si="0"/>
        <v>5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4">
        <f t="shared" si="4"/>
        <v>8538</v>
      </c>
      <c r="M12" s="241">
        <f t="shared" si="5"/>
        <v>3012721.106</v>
      </c>
      <c r="N12" s="242">
        <f t="shared" si="5"/>
        <v>10017926.03</v>
      </c>
      <c r="O12" s="25">
        <f t="shared" si="1"/>
        <v>7904866.08</v>
      </c>
      <c r="P12" s="25">
        <f t="shared" si="6"/>
        <v>172021243.07940003</v>
      </c>
      <c r="Q12" s="33">
        <f>O12+P12</f>
        <v>179926109.15940005</v>
      </c>
      <c r="R12" s="44">
        <f t="shared" si="2"/>
        <v>10165.316901661019</v>
      </c>
      <c r="S12" s="47">
        <f t="shared" si="3"/>
        <v>99.18818672316385</v>
      </c>
      <c r="T12" s="272">
        <f>C12-'01.05.2017   '!C12</f>
        <v>-1</v>
      </c>
    </row>
    <row r="13" spans="1:20" s="2" customFormat="1" ht="16.5" customHeight="1">
      <c r="A13" s="243">
        <v>7</v>
      </c>
      <c r="B13" s="244" t="s">
        <v>25</v>
      </c>
      <c r="C13" s="245">
        <f t="shared" si="0"/>
        <v>13039</v>
      </c>
      <c r="D13" s="246">
        <f t="shared" si="0"/>
        <v>1437146.21</v>
      </c>
      <c r="E13" s="245">
        <f t="shared" si="0"/>
        <v>57880</v>
      </c>
      <c r="F13" s="247">
        <f t="shared" si="0"/>
        <v>5</v>
      </c>
      <c r="G13" s="247">
        <f t="shared" si="0"/>
        <v>37475</v>
      </c>
      <c r="H13" s="248">
        <f t="shared" si="0"/>
        <v>18492</v>
      </c>
      <c r="I13" s="249">
        <f t="shared" si="0"/>
        <v>1567</v>
      </c>
      <c r="J13" s="249">
        <f t="shared" si="0"/>
        <v>0</v>
      </c>
      <c r="K13" s="249">
        <f t="shared" si="0"/>
        <v>0</v>
      </c>
      <c r="L13" s="250">
        <f t="shared" si="4"/>
        <v>9204</v>
      </c>
      <c r="M13" s="251">
        <f t="shared" si="5"/>
        <v>2079781.818</v>
      </c>
      <c r="N13" s="252">
        <f t="shared" si="5"/>
        <v>6915979.62</v>
      </c>
      <c r="O13" s="253">
        <f t="shared" si="1"/>
        <v>6403329.300000001</v>
      </c>
      <c r="P13" s="253">
        <f t="shared" si="6"/>
        <v>140747757.0108</v>
      </c>
      <c r="Q13" s="254">
        <f>O13+P13</f>
        <v>147151086.31080002</v>
      </c>
      <c r="R13" s="255">
        <f t="shared" si="2"/>
        <v>11285.457957726821</v>
      </c>
      <c r="S13" s="256">
        <f t="shared" si="3"/>
        <v>110.21905130761562</v>
      </c>
      <c r="T13" s="272">
        <f>C13-'01.05.2017   '!C13</f>
        <v>31</v>
      </c>
    </row>
    <row r="14" spans="1:20" s="201" customFormat="1" ht="16.5" customHeight="1">
      <c r="A14" s="17">
        <v>8</v>
      </c>
      <c r="B14" s="18" t="s">
        <v>26</v>
      </c>
      <c r="C14" s="19">
        <f t="shared" si="0"/>
        <v>11765</v>
      </c>
      <c r="D14" s="156">
        <f t="shared" si="0"/>
        <v>854182.317</v>
      </c>
      <c r="E14" s="19">
        <f t="shared" si="0"/>
        <v>47194</v>
      </c>
      <c r="F14" s="21">
        <f t="shared" si="0"/>
        <v>0</v>
      </c>
      <c r="G14" s="21">
        <f t="shared" si="0"/>
        <v>31678</v>
      </c>
      <c r="H14" s="22">
        <f t="shared" si="0"/>
        <v>0</v>
      </c>
      <c r="I14" s="23">
        <f t="shared" si="0"/>
        <v>1521</v>
      </c>
      <c r="J14" s="23">
        <f t="shared" si="0"/>
        <v>0</v>
      </c>
      <c r="K14" s="23">
        <f t="shared" si="0"/>
        <v>100</v>
      </c>
      <c r="L14" s="24">
        <f t="shared" si="4"/>
        <v>8376</v>
      </c>
      <c r="M14" s="241">
        <f t="shared" si="5"/>
        <v>1327076.754</v>
      </c>
      <c r="N14" s="242">
        <f t="shared" si="5"/>
        <v>4413487.17</v>
      </c>
      <c r="O14" s="25">
        <f t="shared" si="1"/>
        <v>2990258.34</v>
      </c>
      <c r="P14" s="25">
        <f>(D14*15.58)*6+O14</f>
        <v>82839221.33316001</v>
      </c>
      <c r="Q14" s="33">
        <f t="shared" si="7"/>
        <v>85829479.67316002</v>
      </c>
      <c r="R14" s="50">
        <f t="shared" si="2"/>
        <v>7295.323389133873</v>
      </c>
      <c r="S14" s="51">
        <f t="shared" si="3"/>
        <v>72.60368185295368</v>
      </c>
      <c r="T14" s="272">
        <f>C14-'01.05.2017   '!C14</f>
        <v>5</v>
      </c>
    </row>
    <row r="15" spans="1:20" s="2" customFormat="1" ht="16.5" customHeight="1">
      <c r="A15" s="243">
        <v>9</v>
      </c>
      <c r="B15" s="244" t="s">
        <v>27</v>
      </c>
      <c r="C15" s="245">
        <f t="shared" si="0"/>
        <v>8185</v>
      </c>
      <c r="D15" s="246">
        <f>D36+D56</f>
        <v>624374.5</v>
      </c>
      <c r="E15" s="245">
        <f t="shared" si="0"/>
        <v>38617</v>
      </c>
      <c r="F15" s="247">
        <f t="shared" si="0"/>
        <v>0</v>
      </c>
      <c r="G15" s="247">
        <f t="shared" si="0"/>
        <v>4</v>
      </c>
      <c r="H15" s="248">
        <f t="shared" si="0"/>
        <v>34894</v>
      </c>
      <c r="I15" s="249">
        <f t="shared" si="0"/>
        <v>2397</v>
      </c>
      <c r="J15" s="249">
        <f t="shared" si="0"/>
        <v>0</v>
      </c>
      <c r="K15" s="249">
        <f t="shared" si="0"/>
        <v>0</v>
      </c>
      <c r="L15" s="250">
        <f t="shared" si="4"/>
        <v>4634</v>
      </c>
      <c r="M15" s="251">
        <f>M36+M56</f>
        <v>1641893.078</v>
      </c>
      <c r="N15" s="252">
        <f t="shared" si="5"/>
        <v>5459302.4399999995</v>
      </c>
      <c r="O15" s="253">
        <f>(F15*10.15+G15*15.19+H15*25.98+I15*11.17+J15*5.08+K15*1.98)*6</f>
        <v>5600288.22</v>
      </c>
      <c r="P15" s="253">
        <f>(D15*15.58)*6+O15</f>
        <v>63966816.480000004</v>
      </c>
      <c r="Q15" s="254">
        <f t="shared" si="7"/>
        <v>69567104.7</v>
      </c>
      <c r="R15" s="257">
        <f t="shared" si="2"/>
        <v>8499.340830788027</v>
      </c>
      <c r="S15" s="256">
        <f t="shared" si="3"/>
        <v>76.28277336591326</v>
      </c>
      <c r="T15" s="272">
        <f>C15-'01.05.2017   '!C15</f>
        <v>8</v>
      </c>
    </row>
    <row r="16" spans="1:20" s="201" customFormat="1" ht="16.5" customHeight="1">
      <c r="A16" s="17">
        <v>10</v>
      </c>
      <c r="B16" s="18" t="s">
        <v>28</v>
      </c>
      <c r="C16" s="19">
        <f t="shared" si="0"/>
        <v>4232</v>
      </c>
      <c r="D16" s="20">
        <f t="shared" si="0"/>
        <v>426727.5</v>
      </c>
      <c r="E16" s="19">
        <f t="shared" si="0"/>
        <v>18718</v>
      </c>
      <c r="F16" s="21">
        <f t="shared" si="0"/>
        <v>0</v>
      </c>
      <c r="G16" s="21">
        <f t="shared" si="0"/>
        <v>10613</v>
      </c>
      <c r="H16" s="22">
        <f t="shared" si="0"/>
        <v>6629</v>
      </c>
      <c r="I16" s="23">
        <f t="shared" si="0"/>
        <v>609</v>
      </c>
      <c r="J16" s="23">
        <f t="shared" si="0"/>
        <v>9</v>
      </c>
      <c r="K16" s="23">
        <f t="shared" si="0"/>
        <v>3</v>
      </c>
      <c r="L16" s="24">
        <f t="shared" si="4"/>
        <v>2715</v>
      </c>
      <c r="M16" s="241">
        <f t="shared" si="5"/>
        <v>494905.1209999999</v>
      </c>
      <c r="N16" s="242">
        <f t="shared" si="5"/>
        <v>1535551.53</v>
      </c>
      <c r="O16" s="26">
        <f t="shared" si="1"/>
        <v>2041722.48</v>
      </c>
      <c r="P16" s="26">
        <f>(D16*15.58)*6+O16</f>
        <v>41932209.18</v>
      </c>
      <c r="Q16" s="27">
        <f t="shared" si="7"/>
        <v>43973931.66</v>
      </c>
      <c r="R16" s="269">
        <f t="shared" si="2"/>
        <v>10390.815609640831</v>
      </c>
      <c r="S16" s="29">
        <f t="shared" si="3"/>
        <v>100.83353024574669</v>
      </c>
      <c r="T16" s="272">
        <f>C16-'01.05.2017   '!C16</f>
        <v>2</v>
      </c>
    </row>
    <row r="17" spans="1:20" s="2" customFormat="1" ht="16.5" customHeight="1">
      <c r="A17" s="243">
        <v>11</v>
      </c>
      <c r="B17" s="244" t="s">
        <v>29</v>
      </c>
      <c r="C17" s="245">
        <f t="shared" si="0"/>
        <v>22882</v>
      </c>
      <c r="D17" s="265">
        <f t="shared" si="0"/>
        <v>2339777.208</v>
      </c>
      <c r="E17" s="245">
        <f t="shared" si="0"/>
        <v>102086</v>
      </c>
      <c r="F17" s="247">
        <f t="shared" si="0"/>
        <v>4</v>
      </c>
      <c r="G17" s="247">
        <f t="shared" si="0"/>
        <v>100208</v>
      </c>
      <c r="H17" s="248">
        <f t="shared" si="0"/>
        <v>229</v>
      </c>
      <c r="I17" s="249">
        <f t="shared" si="0"/>
        <v>2</v>
      </c>
      <c r="J17" s="249">
        <f t="shared" si="0"/>
        <v>0</v>
      </c>
      <c r="K17" s="249">
        <f t="shared" si="0"/>
        <v>0</v>
      </c>
      <c r="L17" s="250">
        <f t="shared" si="4"/>
        <v>10328</v>
      </c>
      <c r="M17" s="251">
        <f t="shared" si="5"/>
        <v>6939856.501999999</v>
      </c>
      <c r="N17" s="252">
        <f t="shared" si="5"/>
        <v>23183285.57</v>
      </c>
      <c r="O17" s="253">
        <f>(F17*10.15+G17*15.19+H17*25.98+I17*11.17+J17*5.08+K17*1.98)*6</f>
        <v>9169031.280000001</v>
      </c>
      <c r="P17" s="253">
        <f>(D17*15.58)*6+O17</f>
        <v>227891404.68384</v>
      </c>
      <c r="Q17" s="266">
        <f>O17+P17</f>
        <v>237060435.96384</v>
      </c>
      <c r="R17" s="267">
        <f t="shared" si="2"/>
        <v>10360.12743483262</v>
      </c>
      <c r="S17" s="268">
        <f t="shared" si="3"/>
        <v>102.25405156891881</v>
      </c>
      <c r="T17" s="272">
        <f>C17-'01.05.2017   '!C17</f>
        <v>21</v>
      </c>
    </row>
    <row r="18" spans="1:20" s="201" customFormat="1" ht="16.5" customHeight="1">
      <c r="A18" s="17">
        <v>12</v>
      </c>
      <c r="B18" s="18" t="s">
        <v>30</v>
      </c>
      <c r="C18" s="19">
        <f t="shared" si="0"/>
        <v>12188</v>
      </c>
      <c r="D18" s="20">
        <f t="shared" si="0"/>
        <v>1094046.44</v>
      </c>
      <c r="E18" s="19">
        <f t="shared" si="0"/>
        <v>51654</v>
      </c>
      <c r="F18" s="21">
        <f t="shared" si="0"/>
        <v>0</v>
      </c>
      <c r="G18" s="21">
        <f t="shared" si="0"/>
        <v>46250</v>
      </c>
      <c r="H18" s="22">
        <f t="shared" si="0"/>
        <v>2572</v>
      </c>
      <c r="I18" s="23">
        <f t="shared" si="0"/>
        <v>132</v>
      </c>
      <c r="J18" s="23">
        <f t="shared" si="0"/>
        <v>0</v>
      </c>
      <c r="K18" s="23">
        <f t="shared" si="0"/>
        <v>0</v>
      </c>
      <c r="L18" s="24">
        <f t="shared" si="4"/>
        <v>7838</v>
      </c>
      <c r="M18" s="241">
        <f t="shared" si="5"/>
        <v>1584634.5440000002</v>
      </c>
      <c r="N18" s="242">
        <f t="shared" si="5"/>
        <v>5269192.350000001</v>
      </c>
      <c r="O18" s="26">
        <f t="shared" si="1"/>
        <v>4624995</v>
      </c>
      <c r="P18" s="26">
        <f t="shared" si="6"/>
        <v>106896456.2112</v>
      </c>
      <c r="Q18" s="27">
        <f>O18+P18</f>
        <v>111521451.2112</v>
      </c>
      <c r="R18" s="44">
        <f t="shared" si="2"/>
        <v>9150.102659271415</v>
      </c>
      <c r="S18" s="47">
        <f t="shared" si="3"/>
        <v>89.76423039054808</v>
      </c>
      <c r="T18" s="272">
        <f>C18-'01.05.2017   '!C18</f>
        <v>2</v>
      </c>
    </row>
    <row r="19" spans="1:20" s="30" customFormat="1" ht="16.5" customHeight="1">
      <c r="A19" s="17">
        <v>13</v>
      </c>
      <c r="B19" s="18" t="s">
        <v>31</v>
      </c>
      <c r="C19" s="19">
        <f t="shared" si="0"/>
        <v>23928</v>
      </c>
      <c r="D19" s="20">
        <f t="shared" si="0"/>
        <v>2548881.56</v>
      </c>
      <c r="E19" s="19">
        <f t="shared" si="0"/>
        <v>119346</v>
      </c>
      <c r="F19" s="21">
        <f t="shared" si="0"/>
        <v>554</v>
      </c>
      <c r="G19" s="21">
        <f t="shared" si="0"/>
        <v>110939</v>
      </c>
      <c r="H19" s="22">
        <f t="shared" si="0"/>
        <v>3903</v>
      </c>
      <c r="I19" s="23">
        <f t="shared" si="0"/>
        <v>26</v>
      </c>
      <c r="J19" s="23">
        <f t="shared" si="0"/>
        <v>0</v>
      </c>
      <c r="K19" s="23">
        <f t="shared" si="0"/>
        <v>0</v>
      </c>
      <c r="L19" s="24">
        <f>L60</f>
        <v>13382</v>
      </c>
      <c r="M19" s="241">
        <f t="shared" si="5"/>
        <v>3099149.184</v>
      </c>
      <c r="N19" s="242">
        <f t="shared" si="5"/>
        <v>10291488.870000001</v>
      </c>
      <c r="O19" s="25">
        <f t="shared" si="1"/>
        <v>10754861.219999999</v>
      </c>
      <c r="P19" s="25">
        <f>(D19*15.58)*6+O19</f>
        <v>249024309.4488</v>
      </c>
      <c r="Q19" s="33">
        <f>O19+P19</f>
        <v>259779170.6688</v>
      </c>
      <c r="R19" s="53">
        <f t="shared" si="2"/>
        <v>10856.70221785356</v>
      </c>
      <c r="S19" s="29">
        <f t="shared" si="3"/>
        <v>106.52296723503845</v>
      </c>
      <c r="T19" s="272">
        <f>C19-'01.05.2017   '!C19</f>
        <v>33</v>
      </c>
    </row>
    <row r="20" spans="1:20" s="201" customFormat="1" ht="16.5" customHeight="1">
      <c r="A20" s="17">
        <v>14</v>
      </c>
      <c r="B20" s="18" t="s">
        <v>32</v>
      </c>
      <c r="C20" s="19">
        <f t="shared" si="0"/>
        <v>4773</v>
      </c>
      <c r="D20" s="20">
        <f t="shared" si="0"/>
        <v>534915.52</v>
      </c>
      <c r="E20" s="19">
        <f t="shared" si="0"/>
        <v>21868</v>
      </c>
      <c r="F20" s="21">
        <f t="shared" si="0"/>
        <v>0</v>
      </c>
      <c r="G20" s="21">
        <f t="shared" si="0"/>
        <v>21232</v>
      </c>
      <c r="H20" s="22">
        <f t="shared" si="0"/>
        <v>240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4">
        <f t="shared" si="4"/>
        <v>4459</v>
      </c>
      <c r="M20" s="241">
        <f t="shared" si="5"/>
        <v>1089052.145</v>
      </c>
      <c r="N20" s="242">
        <f t="shared" si="5"/>
        <v>3621316.17</v>
      </c>
      <c r="O20" s="25">
        <f t="shared" si="1"/>
        <v>1972495.6800000002</v>
      </c>
      <c r="P20" s="26">
        <f t="shared" si="6"/>
        <v>51976398.489599995</v>
      </c>
      <c r="Q20" s="33">
        <f>O20+P20</f>
        <v>53948894.169599995</v>
      </c>
      <c r="R20" s="44">
        <f t="shared" si="2"/>
        <v>11302.931944186046</v>
      </c>
      <c r="S20" s="47">
        <f t="shared" si="3"/>
        <v>112.07113345904044</v>
      </c>
      <c r="T20" s="272">
        <f>C20-'01.05.2017   '!C20</f>
        <v>5</v>
      </c>
    </row>
    <row r="21" spans="1:20" s="201" customFormat="1" ht="16.5" customHeight="1">
      <c r="A21" s="17">
        <v>15</v>
      </c>
      <c r="B21" s="18" t="s">
        <v>33</v>
      </c>
      <c r="C21" s="19">
        <f t="shared" si="0"/>
        <v>2359</v>
      </c>
      <c r="D21" s="156">
        <f t="shared" si="0"/>
        <v>218922.41700000002</v>
      </c>
      <c r="E21" s="19">
        <f t="shared" si="0"/>
        <v>10524</v>
      </c>
      <c r="F21" s="21">
        <f t="shared" si="0"/>
        <v>15</v>
      </c>
      <c r="G21" s="21">
        <f t="shared" si="0"/>
        <v>8997</v>
      </c>
      <c r="H21" s="22">
        <f t="shared" si="0"/>
        <v>736</v>
      </c>
      <c r="I21" s="23">
        <f t="shared" si="0"/>
        <v>213</v>
      </c>
      <c r="J21" s="23">
        <f t="shared" si="0"/>
        <v>0</v>
      </c>
      <c r="K21" s="23">
        <f t="shared" si="0"/>
        <v>47</v>
      </c>
      <c r="L21" s="24">
        <f t="shared" si="4"/>
        <v>2043</v>
      </c>
      <c r="M21" s="241">
        <f t="shared" si="5"/>
        <v>470430.583</v>
      </c>
      <c r="N21" s="242">
        <f t="shared" si="5"/>
        <v>1564623.8499999999</v>
      </c>
      <c r="O21" s="25">
        <f>(F21*10.15+G21*15.19+H21*25.98+I21*11.17+J21*5.08+K21*1.98)*6</f>
        <v>950461.3799999999</v>
      </c>
      <c r="P21" s="25">
        <f t="shared" si="6"/>
        <v>21415328.92116</v>
      </c>
      <c r="Q21" s="33">
        <f>O21+P21</f>
        <v>22365790.30116</v>
      </c>
      <c r="R21" s="44">
        <f>Q21/C21</f>
        <v>9481.047181500637</v>
      </c>
      <c r="S21" s="47">
        <f t="shared" si="3"/>
        <v>92.80305934718102</v>
      </c>
      <c r="T21" s="272">
        <f>C21-'01.05.2017   '!C21</f>
        <v>10</v>
      </c>
    </row>
    <row r="22" spans="1:20" s="2" customFormat="1" ht="16.5" customHeight="1">
      <c r="A22" s="61"/>
      <c r="B22" s="62" t="s">
        <v>34</v>
      </c>
      <c r="C22" s="157">
        <f>SUM(C7:C21)</f>
        <v>282690</v>
      </c>
      <c r="D22" s="158">
        <f aca="true" t="shared" si="8" ref="D22:Q22">SUM(D7:D21)</f>
        <v>25014267.643000003</v>
      </c>
      <c r="E22" s="157">
        <f t="shared" si="8"/>
        <v>1133023</v>
      </c>
      <c r="F22" s="157">
        <f t="shared" si="8"/>
        <v>834</v>
      </c>
      <c r="G22" s="157">
        <f t="shared" si="8"/>
        <v>932053</v>
      </c>
      <c r="H22" s="157">
        <f t="shared" si="8"/>
        <v>147943</v>
      </c>
      <c r="I22" s="157">
        <f t="shared" si="8"/>
        <v>9553</v>
      </c>
      <c r="J22" s="157">
        <f t="shared" si="8"/>
        <v>10</v>
      </c>
      <c r="K22" s="157">
        <f t="shared" si="8"/>
        <v>165</v>
      </c>
      <c r="L22" s="211">
        <f>SUM(L7:L21)</f>
        <v>141457</v>
      </c>
      <c r="M22" s="179">
        <f>SUM(M7:M21)</f>
        <v>39997636.666999996</v>
      </c>
      <c r="N22" s="180">
        <f>SUM(N7:N21)</f>
        <v>132920045.91000001</v>
      </c>
      <c r="O22" s="159">
        <f t="shared" si="8"/>
        <v>108701962.92</v>
      </c>
      <c r="P22" s="159">
        <f t="shared" si="8"/>
        <v>2437788464.6533604</v>
      </c>
      <c r="Q22" s="159">
        <f t="shared" si="8"/>
        <v>2546490427.5733604</v>
      </c>
      <c r="R22" s="158">
        <f t="shared" si="2"/>
        <v>9008.06688447897</v>
      </c>
      <c r="S22" s="158">
        <f t="shared" si="3"/>
        <v>88.48656706286039</v>
      </c>
      <c r="T22" s="272">
        <f>C22-'01.05.2017   '!C22</f>
        <v>174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4.2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20" s="2" customFormat="1" ht="15">
      <c r="A28" s="17">
        <v>1</v>
      </c>
      <c r="B28" s="18" t="s">
        <v>19</v>
      </c>
      <c r="C28" s="19">
        <v>54958</v>
      </c>
      <c r="D28" s="20">
        <v>2779195.25</v>
      </c>
      <c r="E28" s="19">
        <v>123157</v>
      </c>
      <c r="F28" s="21">
        <v>245</v>
      </c>
      <c r="G28" s="21">
        <v>103572</v>
      </c>
      <c r="H28" s="22">
        <v>19340</v>
      </c>
      <c r="I28" s="23"/>
      <c r="J28" s="23"/>
      <c r="K28" s="23"/>
      <c r="L28" s="24"/>
      <c r="M28" s="241">
        <v>2055466.097</v>
      </c>
      <c r="N28" s="242">
        <v>6836985.09</v>
      </c>
      <c r="O28" s="25">
        <f>(F28*10.15+G28*15.19+H28*25.98+I28*11.17+J28*5.08+K28*1.98)*6</f>
        <v>12469191.78</v>
      </c>
      <c r="P28" s="26">
        <f>(D28*15.58)*6+O28</f>
        <v>272268363.74999994</v>
      </c>
      <c r="Q28" s="27">
        <f aca="true" t="shared" si="9" ref="Q28:Q42">O28+P28</f>
        <v>284737555.5299999</v>
      </c>
      <c r="R28" s="28">
        <f aca="true" t="shared" si="10" ref="R28:R43">Q28/C28</f>
        <v>5181.002866370682</v>
      </c>
      <c r="S28" s="29">
        <f aca="true" t="shared" si="11" ref="S28:S43">D28/C28</f>
        <v>50.569439390079694</v>
      </c>
      <c r="T28" s="273">
        <f>C28-'01.05.2017   '!C28</f>
        <v>-4</v>
      </c>
    </row>
    <row r="29" spans="1:20" s="2" customFormat="1" ht="15">
      <c r="A29" s="17">
        <v>2</v>
      </c>
      <c r="B29" s="18" t="s">
        <v>20</v>
      </c>
      <c r="C29" s="19">
        <v>5419</v>
      </c>
      <c r="D29" s="20">
        <v>259409.926</v>
      </c>
      <c r="E29" s="19">
        <v>14825</v>
      </c>
      <c r="F29" s="21">
        <v>1</v>
      </c>
      <c r="G29" s="21">
        <v>11675</v>
      </c>
      <c r="H29" s="22">
        <v>523</v>
      </c>
      <c r="I29" s="22"/>
      <c r="J29" s="22"/>
      <c r="K29" s="22"/>
      <c r="L29" s="24"/>
      <c r="M29" s="31">
        <v>174021.09</v>
      </c>
      <c r="N29" s="32">
        <v>517706.15</v>
      </c>
      <c r="O29" s="25">
        <f aca="true" t="shared" si="12" ref="O29:O42">(F29*10.15+G29*15.19+H29*25.98+I29*11.17+J29*5.08+K29*1.98)*6</f>
        <v>1145645.6400000001</v>
      </c>
      <c r="P29" s="227">
        <v>16148047.988</v>
      </c>
      <c r="Q29" s="33">
        <f t="shared" si="9"/>
        <v>17293693.628</v>
      </c>
      <c r="R29" s="28">
        <f t="shared" si="10"/>
        <v>3191.3071836132126</v>
      </c>
      <c r="S29" s="29">
        <f t="shared" si="11"/>
        <v>47.870442147997785</v>
      </c>
      <c r="T29" s="273">
        <f>C29-'01.05.2017   '!C29</f>
        <v>-27</v>
      </c>
    </row>
    <row r="30" spans="1:20" s="2" customFormat="1" ht="15">
      <c r="A30" s="17">
        <v>3</v>
      </c>
      <c r="B30" s="18" t="s">
        <v>21</v>
      </c>
      <c r="C30" s="23">
        <v>5511</v>
      </c>
      <c r="D30" s="35">
        <v>415475.23</v>
      </c>
      <c r="E30" s="19">
        <v>25908</v>
      </c>
      <c r="F30" s="21"/>
      <c r="G30" s="22">
        <v>21213</v>
      </c>
      <c r="H30" s="22">
        <v>1207</v>
      </c>
      <c r="I30" s="22">
        <v>405</v>
      </c>
      <c r="J30" s="22">
        <v>1</v>
      </c>
      <c r="K30" s="22"/>
      <c r="L30" s="24"/>
      <c r="M30" s="31">
        <v>136219.361</v>
      </c>
      <c r="N30" s="32">
        <v>452949.76</v>
      </c>
      <c r="O30" s="25">
        <f t="shared" si="12"/>
        <v>2148673.5599999996</v>
      </c>
      <c r="P30" s="26">
        <f aca="true" t="shared" si="13" ref="P30:P40">(D30*15.58)*6+O30</f>
        <v>40987298.0604</v>
      </c>
      <c r="Q30" s="27">
        <f t="shared" si="9"/>
        <v>43135971.620400004</v>
      </c>
      <c r="R30" s="28">
        <f t="shared" si="10"/>
        <v>7827.249432117584</v>
      </c>
      <c r="S30" s="29">
        <f t="shared" si="11"/>
        <v>75.390170567955</v>
      </c>
      <c r="T30" s="273">
        <f>C30-'01.05.2017   '!C30</f>
        <v>-120</v>
      </c>
    </row>
    <row r="31" spans="1:20" s="2" customFormat="1" ht="15">
      <c r="A31" s="17">
        <v>4</v>
      </c>
      <c r="B31" s="18" t="s">
        <v>22</v>
      </c>
      <c r="C31" s="19">
        <v>10660</v>
      </c>
      <c r="D31" s="20">
        <v>719555.98</v>
      </c>
      <c r="E31" s="19">
        <v>46001</v>
      </c>
      <c r="F31" s="21"/>
      <c r="G31" s="21">
        <v>40111</v>
      </c>
      <c r="H31" s="22">
        <v>2689</v>
      </c>
      <c r="I31" s="22">
        <v>666</v>
      </c>
      <c r="J31" s="22"/>
      <c r="K31" s="40"/>
      <c r="L31" s="24"/>
      <c r="M31" s="31">
        <v>803568.928</v>
      </c>
      <c r="N31" s="32">
        <v>2674982.79</v>
      </c>
      <c r="O31" s="26">
        <f t="shared" si="12"/>
        <v>4119513.1799999997</v>
      </c>
      <c r="P31" s="26">
        <f t="shared" si="13"/>
        <v>71383606.1904</v>
      </c>
      <c r="Q31" s="27">
        <f t="shared" si="9"/>
        <v>75503119.37040001</v>
      </c>
      <c r="R31" s="28">
        <f t="shared" si="10"/>
        <v>7082.844218611634</v>
      </c>
      <c r="S31" s="29">
        <f t="shared" si="11"/>
        <v>67.50056097560976</v>
      </c>
      <c r="T31" s="273">
        <f>C31-'01.05.2017   '!C31</f>
        <v>19</v>
      </c>
    </row>
    <row r="32" spans="1:20" s="2" customFormat="1" ht="15">
      <c r="A32" s="17">
        <v>5</v>
      </c>
      <c r="B32" s="18" t="s">
        <v>23</v>
      </c>
      <c r="C32" s="19">
        <v>15151</v>
      </c>
      <c r="D32" s="20">
        <v>987371.99</v>
      </c>
      <c r="E32" s="19">
        <v>62631</v>
      </c>
      <c r="F32" s="21"/>
      <c r="G32" s="21">
        <v>57045</v>
      </c>
      <c r="H32" s="22">
        <v>715</v>
      </c>
      <c r="I32" s="41"/>
      <c r="J32" s="41"/>
      <c r="K32" s="41"/>
      <c r="L32" s="24"/>
      <c r="M32" s="42">
        <v>498654.493</v>
      </c>
      <c r="N32" s="43">
        <v>1660904.67</v>
      </c>
      <c r="O32" s="25">
        <f t="shared" si="12"/>
        <v>5310535.499999999</v>
      </c>
      <c r="P32" s="25">
        <f t="shared" si="13"/>
        <v>97610069.1252</v>
      </c>
      <c r="Q32" s="33">
        <f t="shared" si="9"/>
        <v>102920604.6252</v>
      </c>
      <c r="R32" s="44">
        <f t="shared" si="10"/>
        <v>6792.990866952677</v>
      </c>
      <c r="S32" s="29">
        <f t="shared" si="11"/>
        <v>65.16876707808065</v>
      </c>
      <c r="T32" s="273">
        <f>C32-'01.05.2017   '!C32</f>
        <v>-42</v>
      </c>
    </row>
    <row r="33" spans="1:20" s="2" customFormat="1" ht="15">
      <c r="A33" s="17">
        <v>6</v>
      </c>
      <c r="B33" s="18" t="s">
        <v>24</v>
      </c>
      <c r="C33" s="19">
        <v>9162</v>
      </c>
      <c r="D33" s="20">
        <v>634724.68</v>
      </c>
      <c r="E33" s="19">
        <v>44000</v>
      </c>
      <c r="F33" s="40">
        <v>4</v>
      </c>
      <c r="G33" s="21">
        <v>39788</v>
      </c>
      <c r="H33" s="22"/>
      <c r="I33" s="22"/>
      <c r="J33" s="22"/>
      <c r="K33" s="22"/>
      <c r="L33" s="24"/>
      <c r="M33" s="45">
        <v>683480.778</v>
      </c>
      <c r="N33" s="46">
        <v>2272712.9</v>
      </c>
      <c r="O33" s="25">
        <f t="shared" si="12"/>
        <v>3626521.92</v>
      </c>
      <c r="P33" s="26">
        <f t="shared" si="13"/>
        <v>62960585.00640001</v>
      </c>
      <c r="Q33" s="33">
        <f t="shared" si="9"/>
        <v>66587106.92640001</v>
      </c>
      <c r="R33" s="44">
        <f t="shared" si="10"/>
        <v>7267.747972757042</v>
      </c>
      <c r="S33" s="47">
        <f t="shared" si="11"/>
        <v>69.27796114385507</v>
      </c>
      <c r="T33" s="273">
        <f>C33-'01.05.2017   '!C33</f>
        <v>33</v>
      </c>
    </row>
    <row r="34" spans="1:20" s="2" customFormat="1" ht="15">
      <c r="A34" s="243">
        <v>7</v>
      </c>
      <c r="B34" s="244" t="s">
        <v>25</v>
      </c>
      <c r="C34" s="245">
        <v>3835</v>
      </c>
      <c r="D34" s="259">
        <v>238553.49</v>
      </c>
      <c r="E34" s="247">
        <v>14674</v>
      </c>
      <c r="F34" s="248">
        <v>5</v>
      </c>
      <c r="G34" s="248">
        <v>10319</v>
      </c>
      <c r="H34" s="248">
        <v>2864</v>
      </c>
      <c r="I34" s="248">
        <v>237</v>
      </c>
      <c r="J34" s="248"/>
      <c r="K34" s="248"/>
      <c r="L34" s="260"/>
      <c r="M34" s="261">
        <v>89602.57</v>
      </c>
      <c r="N34" s="262">
        <v>298128.55</v>
      </c>
      <c r="O34" s="253">
        <f t="shared" si="12"/>
        <v>1403102.22</v>
      </c>
      <c r="P34" s="253">
        <f t="shared" si="13"/>
        <v>23703082.4652</v>
      </c>
      <c r="Q34" s="254">
        <f t="shared" si="9"/>
        <v>25106184.6852</v>
      </c>
      <c r="R34" s="255">
        <f t="shared" si="10"/>
        <v>6546.593138252933</v>
      </c>
      <c r="S34" s="256">
        <f t="shared" si="11"/>
        <v>62.2042998696219</v>
      </c>
      <c r="T34" s="273">
        <f>C34-'01.05.2017   '!C34</f>
        <v>-27</v>
      </c>
    </row>
    <row r="35" spans="1:20" s="2" customFormat="1" ht="15">
      <c r="A35" s="17">
        <v>8</v>
      </c>
      <c r="B35" s="18" t="s">
        <v>26</v>
      </c>
      <c r="C35" s="19">
        <v>3389</v>
      </c>
      <c r="D35" s="20">
        <v>166635.16</v>
      </c>
      <c r="E35" s="19">
        <v>11250</v>
      </c>
      <c r="F35" s="21"/>
      <c r="G35" s="21">
        <v>8034</v>
      </c>
      <c r="H35" s="22">
        <v>0</v>
      </c>
      <c r="I35" s="22">
        <v>244</v>
      </c>
      <c r="J35" s="22"/>
      <c r="K35" s="22">
        <v>7</v>
      </c>
      <c r="L35" s="24"/>
      <c r="M35" s="31">
        <v>100517.4</v>
      </c>
      <c r="N35" s="32">
        <v>334881.33</v>
      </c>
      <c r="O35" s="25">
        <f t="shared" si="12"/>
        <v>748654.7999999999</v>
      </c>
      <c r="P35" s="25">
        <f t="shared" si="13"/>
        <v>16325709.5568</v>
      </c>
      <c r="Q35" s="33">
        <f t="shared" si="9"/>
        <v>17074364.3568</v>
      </c>
      <c r="R35" s="50">
        <f t="shared" si="10"/>
        <v>5038.1718373561525</v>
      </c>
      <c r="S35" s="51">
        <f t="shared" si="11"/>
        <v>49.16941870758336</v>
      </c>
      <c r="T35" s="273">
        <f>C35-'01.05.2017   '!C35</f>
        <v>33</v>
      </c>
    </row>
    <row r="36" spans="1:20" s="2" customFormat="1" ht="15">
      <c r="A36" s="243">
        <v>9</v>
      </c>
      <c r="B36" s="244" t="s">
        <v>27</v>
      </c>
      <c r="C36" s="245">
        <v>3551</v>
      </c>
      <c r="D36" s="246">
        <v>199989</v>
      </c>
      <c r="E36" s="245">
        <v>15674</v>
      </c>
      <c r="F36" s="247"/>
      <c r="G36" s="247">
        <v>4</v>
      </c>
      <c r="H36" s="249">
        <v>11987</v>
      </c>
      <c r="I36" s="249">
        <v>677</v>
      </c>
      <c r="J36" s="249"/>
      <c r="K36" s="249"/>
      <c r="L36" s="250"/>
      <c r="M36" s="261">
        <v>261309.364</v>
      </c>
      <c r="N36" s="262">
        <v>868907.19</v>
      </c>
      <c r="O36" s="253">
        <f t="shared" si="12"/>
        <v>1914270.6600000001</v>
      </c>
      <c r="P36" s="253">
        <f t="shared" si="13"/>
        <v>20609242.38</v>
      </c>
      <c r="Q36" s="254">
        <f t="shared" si="9"/>
        <v>22523513.04</v>
      </c>
      <c r="R36" s="257">
        <f t="shared" si="10"/>
        <v>6342.864838073781</v>
      </c>
      <c r="S36" s="256">
        <f t="shared" si="11"/>
        <v>56.319065052098</v>
      </c>
      <c r="T36" s="273">
        <f>C36-'01.05.2017   '!C36</f>
        <v>5</v>
      </c>
    </row>
    <row r="37" spans="1:20" s="2" customFormat="1" ht="15">
      <c r="A37" s="17">
        <v>10</v>
      </c>
      <c r="B37" s="18" t="s">
        <v>28</v>
      </c>
      <c r="C37" s="19">
        <v>1517</v>
      </c>
      <c r="D37" s="20">
        <v>107563.5</v>
      </c>
      <c r="E37" s="19">
        <v>5971</v>
      </c>
      <c r="F37" s="21"/>
      <c r="G37" s="21">
        <v>3607</v>
      </c>
      <c r="H37" s="22">
        <v>1142</v>
      </c>
      <c r="I37" s="22">
        <v>153</v>
      </c>
      <c r="J37" s="22"/>
      <c r="K37" s="22"/>
      <c r="L37" s="24"/>
      <c r="M37" s="31">
        <v>-88234.66</v>
      </c>
      <c r="N37" s="32">
        <v>-293397.7</v>
      </c>
      <c r="O37" s="25">
        <f>(F37*10.15+G37*15.19+H37*25.98+I37*11.17+J37*5.08+K37*1.98)*6</f>
        <v>517011</v>
      </c>
      <c r="P37" s="25">
        <f t="shared" si="13"/>
        <v>10572046.98</v>
      </c>
      <c r="Q37" s="33">
        <f t="shared" si="9"/>
        <v>11089057.98</v>
      </c>
      <c r="R37" s="53">
        <f t="shared" si="10"/>
        <v>7309.860237310481</v>
      </c>
      <c r="S37" s="29">
        <f t="shared" si="11"/>
        <v>70.9054054054054</v>
      </c>
      <c r="T37" s="273">
        <f>C37-'01.05.2017   '!C37</f>
        <v>-131</v>
      </c>
    </row>
    <row r="38" spans="1:20" s="2" customFormat="1" ht="15">
      <c r="A38" s="17">
        <v>11</v>
      </c>
      <c r="B38" s="18" t="s">
        <v>29</v>
      </c>
      <c r="C38" s="19">
        <v>12554</v>
      </c>
      <c r="D38" s="54">
        <v>953690.84</v>
      </c>
      <c r="E38" s="19">
        <v>53225</v>
      </c>
      <c r="F38" s="21"/>
      <c r="G38" s="21">
        <v>51683</v>
      </c>
      <c r="H38" s="22">
        <v>49</v>
      </c>
      <c r="I38" s="22"/>
      <c r="J38" s="22"/>
      <c r="K38" s="22"/>
      <c r="L38" s="24"/>
      <c r="M38" s="31">
        <v>2367846.198</v>
      </c>
      <c r="N38" s="32">
        <v>7973091.5</v>
      </c>
      <c r="O38" s="25">
        <f t="shared" si="12"/>
        <v>4718026.74</v>
      </c>
      <c r="P38" s="26">
        <f t="shared" si="13"/>
        <v>93869046.46319999</v>
      </c>
      <c r="Q38" s="27">
        <f t="shared" si="9"/>
        <v>98587073.20319998</v>
      </c>
      <c r="R38" s="28">
        <f t="shared" si="10"/>
        <v>7853.040720344112</v>
      </c>
      <c r="S38" s="29">
        <f t="shared" si="11"/>
        <v>75.96708937390473</v>
      </c>
      <c r="T38" s="273">
        <f>C38-'01.05.2017   '!C38</f>
        <v>-14</v>
      </c>
    </row>
    <row r="39" spans="1:20" s="2" customFormat="1" ht="15">
      <c r="A39" s="17">
        <v>12</v>
      </c>
      <c r="B39" s="18" t="s">
        <v>30</v>
      </c>
      <c r="C39" s="55">
        <v>4350</v>
      </c>
      <c r="D39" s="54">
        <v>293123.6</v>
      </c>
      <c r="E39" s="19">
        <v>19212</v>
      </c>
      <c r="F39" s="21"/>
      <c r="G39" s="56">
        <v>16297</v>
      </c>
      <c r="H39" s="22">
        <v>229</v>
      </c>
      <c r="I39" s="22">
        <v>23</v>
      </c>
      <c r="J39" s="22"/>
      <c r="K39" s="22"/>
      <c r="L39" s="24"/>
      <c r="M39" s="31">
        <v>161804.733</v>
      </c>
      <c r="N39" s="32">
        <v>538035.53</v>
      </c>
      <c r="O39" s="25">
        <f t="shared" si="12"/>
        <v>1522546.56</v>
      </c>
      <c r="P39" s="26">
        <f t="shared" si="13"/>
        <v>28923740.687999997</v>
      </c>
      <c r="Q39" s="27">
        <f t="shared" si="9"/>
        <v>30446287.247999996</v>
      </c>
      <c r="R39" s="44">
        <f t="shared" si="10"/>
        <v>6999.146493793102</v>
      </c>
      <c r="S39" s="47">
        <f t="shared" si="11"/>
        <v>67.3847356321839</v>
      </c>
      <c r="T39" s="273">
        <f>C39-'01.05.2017   '!C39</f>
        <v>-7</v>
      </c>
    </row>
    <row r="40" spans="1:20" s="2" customFormat="1" ht="15">
      <c r="A40" s="17">
        <v>13</v>
      </c>
      <c r="B40" s="18" t="s">
        <v>31</v>
      </c>
      <c r="C40" s="55">
        <v>10546</v>
      </c>
      <c r="D40" s="263">
        <v>830030.91</v>
      </c>
      <c r="E40" s="19">
        <v>50414</v>
      </c>
      <c r="F40" s="21">
        <v>208</v>
      </c>
      <c r="G40" s="56">
        <v>45934</v>
      </c>
      <c r="H40" s="22">
        <v>785</v>
      </c>
      <c r="I40" s="22">
        <v>1</v>
      </c>
      <c r="J40" s="22"/>
      <c r="K40" s="22"/>
      <c r="L40" s="24"/>
      <c r="M40" s="57">
        <v>683162.262</v>
      </c>
      <c r="N40" s="58">
        <v>2270072.34</v>
      </c>
      <c r="O40" s="25">
        <f t="shared" si="12"/>
        <v>4321524.78</v>
      </c>
      <c r="P40" s="25">
        <f t="shared" si="13"/>
        <v>81912814.2468</v>
      </c>
      <c r="Q40" s="33">
        <f>O40+P40</f>
        <v>86234339.0268</v>
      </c>
      <c r="R40" s="53">
        <f t="shared" si="10"/>
        <v>8176.971271268728</v>
      </c>
      <c r="S40" s="59">
        <f t="shared" si="11"/>
        <v>78.70575668499906</v>
      </c>
      <c r="T40" s="273">
        <f>C40-'01.05.2017   '!C40</f>
        <v>-6</v>
      </c>
    </row>
    <row r="41" spans="1:20" s="2" customFormat="1" ht="15">
      <c r="A41" s="17">
        <v>14</v>
      </c>
      <c r="B41" s="18" t="s">
        <v>32</v>
      </c>
      <c r="C41" s="55">
        <v>314</v>
      </c>
      <c r="D41" s="54">
        <v>28879.59</v>
      </c>
      <c r="E41" s="19">
        <v>1202</v>
      </c>
      <c r="F41" s="21"/>
      <c r="G41" s="56">
        <v>1125</v>
      </c>
      <c r="H41" s="22">
        <v>17</v>
      </c>
      <c r="I41" s="22"/>
      <c r="J41" s="22"/>
      <c r="K41" s="22"/>
      <c r="L41" s="24"/>
      <c r="M41" s="31">
        <v>-25652.257</v>
      </c>
      <c r="N41" s="58">
        <v>-85298.83</v>
      </c>
      <c r="O41" s="25">
        <f t="shared" si="12"/>
        <v>105182.45999999999</v>
      </c>
      <c r="P41" s="26">
        <f>(D41*15.58)*6+O41</f>
        <v>2804846.5332</v>
      </c>
      <c r="Q41" s="33">
        <f>O41+P41</f>
        <v>2910028.9932</v>
      </c>
      <c r="R41" s="44">
        <f t="shared" si="10"/>
        <v>9267.608258598726</v>
      </c>
      <c r="S41" s="47">
        <f t="shared" si="11"/>
        <v>91.97321656050956</v>
      </c>
      <c r="T41" s="273">
        <f>C41-'01.05.2017   '!C41</f>
        <v>-43</v>
      </c>
    </row>
    <row r="42" spans="1:20" s="2" customFormat="1" ht="15">
      <c r="A42" s="17">
        <v>15</v>
      </c>
      <c r="B42" s="18" t="s">
        <v>33</v>
      </c>
      <c r="C42" s="22">
        <v>316</v>
      </c>
      <c r="D42" s="60">
        <v>18435.13</v>
      </c>
      <c r="E42" s="19">
        <v>1299</v>
      </c>
      <c r="F42" s="21"/>
      <c r="G42" s="22">
        <v>1024</v>
      </c>
      <c r="H42" s="56">
        <v>36</v>
      </c>
      <c r="I42" s="56">
        <v>18</v>
      </c>
      <c r="J42" s="56"/>
      <c r="K42" s="56"/>
      <c r="L42" s="24"/>
      <c r="M42" s="31">
        <v>-12717.764</v>
      </c>
      <c r="N42" s="32">
        <v>-41940.81</v>
      </c>
      <c r="O42" s="25">
        <f t="shared" si="12"/>
        <v>100145.40000000001</v>
      </c>
      <c r="P42" s="25">
        <f>(D42*15.58)*6+O42</f>
        <v>1823461.3524000002</v>
      </c>
      <c r="Q42" s="33">
        <f t="shared" si="9"/>
        <v>1923606.7524</v>
      </c>
      <c r="R42" s="28">
        <f t="shared" si="10"/>
        <v>6087.36314050633</v>
      </c>
      <c r="S42" s="51">
        <f t="shared" si="11"/>
        <v>58.339018987341774</v>
      </c>
      <c r="T42" s="273">
        <f>C42-'01.05.2017   '!C42</f>
        <v>10</v>
      </c>
    </row>
    <row r="43" spans="1:47" ht="15">
      <c r="A43" s="61"/>
      <c r="B43" s="62" t="s">
        <v>34</v>
      </c>
      <c r="C43" s="211">
        <f>SUM(C28:C42)</f>
        <v>141233</v>
      </c>
      <c r="D43" s="180">
        <f aca="true" t="shared" si="14" ref="D43:L43">SUM(D28:D42)</f>
        <v>8632634.276</v>
      </c>
      <c r="E43" s="211">
        <f t="shared" si="14"/>
        <v>489443</v>
      </c>
      <c r="F43" s="211">
        <f t="shared" si="14"/>
        <v>463</v>
      </c>
      <c r="G43" s="211">
        <f t="shared" si="14"/>
        <v>411431</v>
      </c>
      <c r="H43" s="211">
        <f t="shared" si="14"/>
        <v>41583</v>
      </c>
      <c r="I43" s="211">
        <f t="shared" si="14"/>
        <v>2424</v>
      </c>
      <c r="J43" s="211">
        <f t="shared" si="14"/>
        <v>1</v>
      </c>
      <c r="K43" s="211">
        <f t="shared" si="14"/>
        <v>7</v>
      </c>
      <c r="L43" s="211">
        <f t="shared" si="14"/>
        <v>0</v>
      </c>
      <c r="M43" s="179">
        <f>SUM(M28:M42)</f>
        <v>7889048.592999999</v>
      </c>
      <c r="N43" s="180">
        <f>SUM(N28:N42)</f>
        <v>26278720.460000005</v>
      </c>
      <c r="O43" s="152">
        <f>SUM(O28:O42)</f>
        <v>44170546.2</v>
      </c>
      <c r="P43" s="152">
        <f>SUM(P28:P42)</f>
        <v>841901960.7859999</v>
      </c>
      <c r="Q43" s="152">
        <f>SUM(Q28:Q42)</f>
        <v>886072506.986</v>
      </c>
      <c r="R43" s="153">
        <f t="shared" si="10"/>
        <v>6273.834776475753</v>
      </c>
      <c r="S43" s="153">
        <f t="shared" si="11"/>
        <v>61.123351313078395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30" customHeight="1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4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20" s="2" customFormat="1" ht="15">
      <c r="A48" s="17">
        <v>1</v>
      </c>
      <c r="B48" s="18" t="s">
        <v>19</v>
      </c>
      <c r="C48" s="19">
        <v>23699</v>
      </c>
      <c r="D48" s="20">
        <v>2842794.54</v>
      </c>
      <c r="E48" s="19">
        <v>85904</v>
      </c>
      <c r="F48" s="21"/>
      <c r="G48" s="21">
        <v>49427</v>
      </c>
      <c r="H48" s="22">
        <v>36477</v>
      </c>
      <c r="I48" s="23"/>
      <c r="J48" s="23"/>
      <c r="K48" s="23"/>
      <c r="L48" s="24">
        <f>C48</f>
        <v>23699</v>
      </c>
      <c r="M48" s="241">
        <v>4353150.422</v>
      </c>
      <c r="N48" s="242">
        <v>14475107.4</v>
      </c>
      <c r="O48" s="25">
        <f aca="true" t="shared" si="15" ref="O48:O61">(F48*10.15+G48*15.19+H48*25.98+I48*11.17+J48*5.08+K48*1.98)*6</f>
        <v>10190811.54</v>
      </c>
      <c r="P48" s="26">
        <f>(D48*15.58)*6+O48</f>
        <v>275935245.13920003</v>
      </c>
      <c r="Q48" s="27">
        <f>O48+P48</f>
        <v>286126056.67920005</v>
      </c>
      <c r="R48" s="28">
        <f aca="true" t="shared" si="16" ref="R48:R63">Q48/C48</f>
        <v>12073.338819325712</v>
      </c>
      <c r="S48" s="29">
        <f aca="true" t="shared" si="17" ref="S48:S63">D48/C48</f>
        <v>119.954198067429</v>
      </c>
      <c r="T48" s="273">
        <f>C48-'01.05.2017   '!C48</f>
        <v>0</v>
      </c>
    </row>
    <row r="49" spans="1:20" s="2" customFormat="1" ht="15">
      <c r="A49" s="17">
        <v>2</v>
      </c>
      <c r="B49" s="18" t="s">
        <v>20</v>
      </c>
      <c r="C49" s="19">
        <v>5233</v>
      </c>
      <c r="D49" s="20">
        <v>504985.01</v>
      </c>
      <c r="E49" s="19">
        <v>19949</v>
      </c>
      <c r="F49" s="21"/>
      <c r="G49" s="21">
        <v>18847</v>
      </c>
      <c r="H49" s="22">
        <v>907</v>
      </c>
      <c r="I49" s="22"/>
      <c r="J49" s="22"/>
      <c r="K49" s="22"/>
      <c r="L49" s="24">
        <f>C49</f>
        <v>5233</v>
      </c>
      <c r="M49" s="31">
        <v>1039423.14</v>
      </c>
      <c r="N49" s="32">
        <v>3448886.08</v>
      </c>
      <c r="O49" s="25">
        <f t="shared" si="15"/>
        <v>1859098.7399999998</v>
      </c>
      <c r="P49" s="25">
        <v>49065097.475</v>
      </c>
      <c r="Q49" s="33">
        <f>O49+P49</f>
        <v>50924196.215</v>
      </c>
      <c r="R49" s="28">
        <f t="shared" si="16"/>
        <v>9731.3579619721</v>
      </c>
      <c r="S49" s="29">
        <f t="shared" si="17"/>
        <v>96.50009745843684</v>
      </c>
      <c r="T49" s="273">
        <f>C49-'01.05.2017   '!C49</f>
        <v>35</v>
      </c>
    </row>
    <row r="50" spans="1:20" s="2" customFormat="1" ht="15">
      <c r="A50" s="17">
        <v>3</v>
      </c>
      <c r="B50" s="18" t="s">
        <v>21</v>
      </c>
      <c r="C50" s="23">
        <v>8506</v>
      </c>
      <c r="D50" s="35">
        <v>1008097.66</v>
      </c>
      <c r="E50" s="19">
        <v>42041</v>
      </c>
      <c r="F50" s="21"/>
      <c r="G50" s="22">
        <v>36034</v>
      </c>
      <c r="H50" s="22">
        <v>5689</v>
      </c>
      <c r="I50" s="22">
        <v>810</v>
      </c>
      <c r="J50" s="22"/>
      <c r="K50" s="22">
        <v>15</v>
      </c>
      <c r="L50" s="24">
        <f aca="true" t="shared" si="18" ref="L50:L61">C50</f>
        <v>8506</v>
      </c>
      <c r="M50" s="31">
        <v>2968100.76</v>
      </c>
      <c r="N50" s="32">
        <v>9869539.22</v>
      </c>
      <c r="O50" s="25">
        <f t="shared" si="15"/>
        <v>4225404.479999999</v>
      </c>
      <c r="P50" s="26">
        <f>(D50*15.58)*6+O50</f>
        <v>98462373.7368</v>
      </c>
      <c r="Q50" s="27">
        <f>O50+P50</f>
        <v>102687778.2168</v>
      </c>
      <c r="R50" s="28">
        <f t="shared" si="16"/>
        <v>12072.393394874207</v>
      </c>
      <c r="S50" s="29">
        <f t="shared" si="17"/>
        <v>118.51606630613685</v>
      </c>
      <c r="T50" s="273">
        <f>C50-'01.05.2017   '!C50</f>
        <v>151</v>
      </c>
    </row>
    <row r="51" spans="1:20" s="2" customFormat="1" ht="15">
      <c r="A51" s="17">
        <v>4</v>
      </c>
      <c r="B51" s="18" t="s">
        <v>22</v>
      </c>
      <c r="C51" s="19">
        <v>14777</v>
      </c>
      <c r="D51" s="20">
        <v>1730866.39</v>
      </c>
      <c r="E51" s="19">
        <v>71687</v>
      </c>
      <c r="F51" s="21"/>
      <c r="G51" s="21">
        <v>60112</v>
      </c>
      <c r="H51" s="22">
        <v>11073</v>
      </c>
      <c r="I51" s="22">
        <v>1205</v>
      </c>
      <c r="J51" s="22"/>
      <c r="K51" s="40"/>
      <c r="L51" s="24">
        <f t="shared" si="18"/>
        <v>14777</v>
      </c>
      <c r="M51" s="31">
        <v>2665628.25</v>
      </c>
      <c r="N51" s="32">
        <v>8859840.21</v>
      </c>
      <c r="O51" s="26">
        <f t="shared" si="15"/>
        <v>7285426.020000001</v>
      </c>
      <c r="P51" s="26">
        <f aca="true" t="shared" si="19" ref="P51:P62">(D51*15.58)*6+O51</f>
        <v>169086816.1572</v>
      </c>
      <c r="Q51" s="27">
        <f aca="true" t="shared" si="20" ref="Q51:Q62">O51+P51</f>
        <v>176372242.17720002</v>
      </c>
      <c r="R51" s="28">
        <f t="shared" si="16"/>
        <v>11935.591945401638</v>
      </c>
      <c r="S51" s="29">
        <f t="shared" si="17"/>
        <v>117.13246193408675</v>
      </c>
      <c r="T51" s="273">
        <f>C51-'01.05.2017   '!C51</f>
        <v>-17</v>
      </c>
    </row>
    <row r="52" spans="1:20" s="2" customFormat="1" ht="15">
      <c r="A52" s="17">
        <v>5</v>
      </c>
      <c r="B52" s="18" t="s">
        <v>23</v>
      </c>
      <c r="C52" s="19">
        <v>17725</v>
      </c>
      <c r="D52" s="20">
        <v>1931911.09</v>
      </c>
      <c r="E52" s="19">
        <v>81677</v>
      </c>
      <c r="F52" s="21">
        <v>6</v>
      </c>
      <c r="G52" s="21">
        <v>79899</v>
      </c>
      <c r="H52" s="22">
        <v>1623</v>
      </c>
      <c r="I52" s="41"/>
      <c r="J52" s="41"/>
      <c r="K52" s="41"/>
      <c r="L52" s="24">
        <f t="shared" si="18"/>
        <v>17725</v>
      </c>
      <c r="M52" s="42">
        <v>3563903.291</v>
      </c>
      <c r="N52" s="43">
        <v>11850990.94</v>
      </c>
      <c r="O52" s="25">
        <f t="shared" si="15"/>
        <v>7535353.5</v>
      </c>
      <c r="P52" s="25">
        <f t="shared" si="19"/>
        <v>188130402.1932</v>
      </c>
      <c r="Q52" s="33">
        <f t="shared" si="20"/>
        <v>195665755.6932</v>
      </c>
      <c r="R52" s="44">
        <f t="shared" si="16"/>
        <v>11038.970702014103</v>
      </c>
      <c r="S52" s="29">
        <f t="shared" si="17"/>
        <v>108.99357348377998</v>
      </c>
      <c r="T52" s="273">
        <f>C52-'01.05.2017   '!C52</f>
        <v>63</v>
      </c>
    </row>
    <row r="53" spans="1:20" s="2" customFormat="1" ht="15">
      <c r="A53" s="17">
        <v>6</v>
      </c>
      <c r="B53" s="18" t="s">
        <v>24</v>
      </c>
      <c r="C53" s="19">
        <v>8538</v>
      </c>
      <c r="D53" s="156">
        <v>1120906.225</v>
      </c>
      <c r="E53" s="19">
        <v>47356</v>
      </c>
      <c r="F53" s="40"/>
      <c r="G53" s="21">
        <v>46934</v>
      </c>
      <c r="H53" s="22">
        <v>5</v>
      </c>
      <c r="I53" s="22"/>
      <c r="J53" s="22"/>
      <c r="K53" s="22"/>
      <c r="L53" s="24">
        <f t="shared" si="18"/>
        <v>8538</v>
      </c>
      <c r="M53" s="45">
        <v>2329240.328</v>
      </c>
      <c r="N53" s="46">
        <v>7745213.13</v>
      </c>
      <c r="O53" s="25">
        <f t="shared" si="15"/>
        <v>4278344.16</v>
      </c>
      <c r="P53" s="26">
        <f t="shared" si="19"/>
        <v>109060658.073</v>
      </c>
      <c r="Q53" s="33">
        <f t="shared" si="20"/>
        <v>113339002.233</v>
      </c>
      <c r="R53" s="44">
        <f t="shared" si="16"/>
        <v>13274.654747364722</v>
      </c>
      <c r="S53" s="47">
        <f t="shared" si="17"/>
        <v>131.2844020847974</v>
      </c>
      <c r="T53" s="273">
        <f>C53-'01.05.2017   '!C53</f>
        <v>-34</v>
      </c>
    </row>
    <row r="54" spans="1:20" s="2" customFormat="1" ht="15">
      <c r="A54" s="243">
        <v>7</v>
      </c>
      <c r="B54" s="244" t="s">
        <v>25</v>
      </c>
      <c r="C54" s="245">
        <v>9204</v>
      </c>
      <c r="D54" s="259">
        <v>1198592.72</v>
      </c>
      <c r="E54" s="247">
        <v>43206</v>
      </c>
      <c r="F54" s="248"/>
      <c r="G54" s="248">
        <v>27156</v>
      </c>
      <c r="H54" s="248">
        <v>15628</v>
      </c>
      <c r="I54" s="248">
        <v>1330</v>
      </c>
      <c r="J54" s="248"/>
      <c r="K54" s="248"/>
      <c r="L54" s="24">
        <f t="shared" si="18"/>
        <v>9204</v>
      </c>
      <c r="M54" s="261">
        <v>1990179.248</v>
      </c>
      <c r="N54" s="262">
        <v>6617851.07</v>
      </c>
      <c r="O54" s="253">
        <f t="shared" si="15"/>
        <v>5000227.08</v>
      </c>
      <c r="P54" s="253">
        <f t="shared" si="19"/>
        <v>117044674.54559998</v>
      </c>
      <c r="Q54" s="254">
        <f t="shared" si="20"/>
        <v>122044901.62559998</v>
      </c>
      <c r="R54" s="255">
        <f t="shared" si="16"/>
        <v>13259.984965840937</v>
      </c>
      <c r="S54" s="256">
        <f t="shared" si="17"/>
        <v>130.225197740113</v>
      </c>
      <c r="T54" s="273">
        <f>C54-'01.05.2017   '!C54</f>
        <v>58</v>
      </c>
    </row>
    <row r="55" spans="1:20" s="2" customFormat="1" ht="15">
      <c r="A55" s="17">
        <v>8</v>
      </c>
      <c r="B55" s="18" t="s">
        <v>26</v>
      </c>
      <c r="C55" s="19">
        <v>8376</v>
      </c>
      <c r="D55" s="156">
        <v>687547.157</v>
      </c>
      <c r="E55" s="19">
        <v>35944</v>
      </c>
      <c r="F55" s="21"/>
      <c r="G55" s="21">
        <v>23644</v>
      </c>
      <c r="H55" s="22">
        <v>0</v>
      </c>
      <c r="I55" s="22">
        <v>1277</v>
      </c>
      <c r="J55" s="22"/>
      <c r="K55" s="22">
        <v>93</v>
      </c>
      <c r="L55" s="24">
        <f t="shared" si="18"/>
        <v>8376</v>
      </c>
      <c r="M55" s="31">
        <v>1226559.354</v>
      </c>
      <c r="N55" s="32">
        <v>4078605.84</v>
      </c>
      <c r="O55" s="25">
        <f t="shared" si="15"/>
        <v>2241603.54</v>
      </c>
      <c r="P55" s="25">
        <f t="shared" si="19"/>
        <v>66513511.77636</v>
      </c>
      <c r="Q55" s="33">
        <f t="shared" si="20"/>
        <v>68755115.31636</v>
      </c>
      <c r="R55" s="50">
        <f t="shared" si="16"/>
        <v>8208.585878266475</v>
      </c>
      <c r="S55" s="51">
        <f t="shared" si="17"/>
        <v>82.08538168576887</v>
      </c>
      <c r="T55" s="273">
        <f>C55-'01.05.2017   '!C55</f>
        <v>-28</v>
      </c>
    </row>
    <row r="56" spans="1:20" s="2" customFormat="1" ht="15">
      <c r="A56" s="243">
        <v>9</v>
      </c>
      <c r="B56" s="244" t="s">
        <v>27</v>
      </c>
      <c r="C56" s="245">
        <v>4634</v>
      </c>
      <c r="D56" s="246">
        <v>424385.5</v>
      </c>
      <c r="E56" s="245">
        <v>22943</v>
      </c>
      <c r="F56" s="247"/>
      <c r="G56" s="247"/>
      <c r="H56" s="249">
        <v>22907</v>
      </c>
      <c r="I56" s="249">
        <v>1720</v>
      </c>
      <c r="J56" s="249"/>
      <c r="K56" s="249"/>
      <c r="L56" s="24">
        <f t="shared" si="18"/>
        <v>4634</v>
      </c>
      <c r="M56" s="261">
        <v>1380583.714</v>
      </c>
      <c r="N56" s="262">
        <v>4590395.25</v>
      </c>
      <c r="O56" s="253">
        <f>(F56*10.15+G56*15.19+H56*25.98+I56*11.17+J56*5.08+K56*1.98)*6</f>
        <v>3686017.56</v>
      </c>
      <c r="P56" s="253">
        <f>(D56*15.58)*6+O56</f>
        <v>43357574.1</v>
      </c>
      <c r="Q56" s="254">
        <f t="shared" si="20"/>
        <v>47043591.660000004</v>
      </c>
      <c r="R56" s="257">
        <f t="shared" si="16"/>
        <v>10151.83246870954</v>
      </c>
      <c r="S56" s="256">
        <f t="shared" si="17"/>
        <v>91.58081570996978</v>
      </c>
      <c r="T56" s="273">
        <f>C56-'01.05.2017   '!C56</f>
        <v>3</v>
      </c>
    </row>
    <row r="57" spans="1:20" s="2" customFormat="1" ht="15">
      <c r="A57" s="17">
        <v>10</v>
      </c>
      <c r="B57" s="18" t="s">
        <v>28</v>
      </c>
      <c r="C57" s="19">
        <v>2715</v>
      </c>
      <c r="D57" s="20">
        <v>319164</v>
      </c>
      <c r="E57" s="19">
        <v>12747</v>
      </c>
      <c r="F57" s="21"/>
      <c r="G57" s="21">
        <v>7006</v>
      </c>
      <c r="H57" s="22">
        <v>5487</v>
      </c>
      <c r="I57" s="22">
        <v>456</v>
      </c>
      <c r="J57" s="22">
        <v>9</v>
      </c>
      <c r="K57" s="22">
        <v>3</v>
      </c>
      <c r="L57" s="24">
        <f t="shared" si="18"/>
        <v>2715</v>
      </c>
      <c r="M57" s="31">
        <v>583139.781</v>
      </c>
      <c r="N57" s="32">
        <v>1828949.23</v>
      </c>
      <c r="O57" s="25">
        <f t="shared" si="15"/>
        <v>1524711.48</v>
      </c>
      <c r="P57" s="25">
        <f t="shared" si="19"/>
        <v>31360162.2</v>
      </c>
      <c r="Q57" s="33">
        <f t="shared" si="20"/>
        <v>32884873.68</v>
      </c>
      <c r="R57" s="53">
        <f t="shared" si="16"/>
        <v>12112.292331491713</v>
      </c>
      <c r="S57" s="29">
        <f t="shared" si="17"/>
        <v>117.55580110497237</v>
      </c>
      <c r="T57" s="273">
        <f>C57-'01.05.2017   '!C57</f>
        <v>133</v>
      </c>
    </row>
    <row r="58" spans="1:20" s="2" customFormat="1" ht="15">
      <c r="A58" s="17">
        <v>11</v>
      </c>
      <c r="B58" s="18" t="s">
        <v>29</v>
      </c>
      <c r="C58" s="19">
        <v>10328</v>
      </c>
      <c r="D58" s="54">
        <v>1386086.368</v>
      </c>
      <c r="E58" s="19">
        <v>48861</v>
      </c>
      <c r="F58" s="21">
        <v>4</v>
      </c>
      <c r="G58" s="21">
        <v>48525</v>
      </c>
      <c r="H58" s="22">
        <v>180</v>
      </c>
      <c r="I58" s="22">
        <v>2</v>
      </c>
      <c r="J58" s="22"/>
      <c r="K58" s="22"/>
      <c r="L58" s="24">
        <f t="shared" si="18"/>
        <v>10328</v>
      </c>
      <c r="M58" s="31">
        <v>4572010.304</v>
      </c>
      <c r="N58" s="32">
        <v>15210194.07</v>
      </c>
      <c r="O58" s="25">
        <f t="shared" si="15"/>
        <v>4451004.54</v>
      </c>
      <c r="P58" s="26">
        <f>(D58*15.58)*6+O58</f>
        <v>134022358.22064</v>
      </c>
      <c r="Q58" s="27">
        <f t="shared" si="20"/>
        <v>138473362.76064</v>
      </c>
      <c r="R58" s="28">
        <f t="shared" si="16"/>
        <v>13407.568044213787</v>
      </c>
      <c r="S58" s="29">
        <f t="shared" si="17"/>
        <v>134.20665840433773</v>
      </c>
      <c r="T58" s="273">
        <f>C58-'01.05.2017   '!C58</f>
        <v>35</v>
      </c>
    </row>
    <row r="59" spans="1:20" s="2" customFormat="1" ht="15">
      <c r="A59" s="17">
        <v>12</v>
      </c>
      <c r="B59" s="18" t="s">
        <v>30</v>
      </c>
      <c r="C59" s="55">
        <v>7838</v>
      </c>
      <c r="D59" s="54">
        <v>800922.84</v>
      </c>
      <c r="E59" s="19">
        <v>32442</v>
      </c>
      <c r="F59" s="21"/>
      <c r="G59" s="56">
        <v>29953</v>
      </c>
      <c r="H59" s="22">
        <v>2343</v>
      </c>
      <c r="I59" s="22">
        <v>109</v>
      </c>
      <c r="J59" s="22"/>
      <c r="K59" s="22"/>
      <c r="L59" s="24">
        <f t="shared" si="18"/>
        <v>7838</v>
      </c>
      <c r="M59" s="31">
        <v>1422829.8110000002</v>
      </c>
      <c r="N59" s="32">
        <v>4731156.82</v>
      </c>
      <c r="O59" s="25">
        <f t="shared" si="15"/>
        <v>3102448.4400000004</v>
      </c>
      <c r="P59" s="26">
        <f t="shared" si="19"/>
        <v>77972715.52319999</v>
      </c>
      <c r="Q59" s="27">
        <f t="shared" si="20"/>
        <v>81075163.96319999</v>
      </c>
      <c r="R59" s="44">
        <f t="shared" si="16"/>
        <v>10343.858632712425</v>
      </c>
      <c r="S59" s="47">
        <f t="shared" si="17"/>
        <v>102.1845930084205</v>
      </c>
      <c r="T59" s="273">
        <f>C59-'01.05.2017   '!C59</f>
        <v>9</v>
      </c>
    </row>
    <row r="60" spans="1:20" s="2" customFormat="1" ht="15">
      <c r="A60" s="17">
        <v>13</v>
      </c>
      <c r="B60" s="18" t="s">
        <v>31</v>
      </c>
      <c r="C60" s="55">
        <v>13382</v>
      </c>
      <c r="D60" s="54">
        <v>1718850.65</v>
      </c>
      <c r="E60" s="19">
        <v>68932</v>
      </c>
      <c r="F60" s="21">
        <v>346</v>
      </c>
      <c r="G60" s="56">
        <v>65005</v>
      </c>
      <c r="H60" s="22">
        <v>3118</v>
      </c>
      <c r="I60" s="22">
        <v>25</v>
      </c>
      <c r="J60" s="22"/>
      <c r="K60" s="22"/>
      <c r="L60" s="24">
        <f t="shared" si="18"/>
        <v>13382</v>
      </c>
      <c r="M60" s="57">
        <v>2415986.922</v>
      </c>
      <c r="N60" s="58">
        <v>8021416.53</v>
      </c>
      <c r="O60" s="25">
        <f t="shared" si="15"/>
        <v>6433336.4399999995</v>
      </c>
      <c r="P60" s="25">
        <f t="shared" si="19"/>
        <v>167111495.202</v>
      </c>
      <c r="Q60" s="33">
        <f t="shared" si="20"/>
        <v>173544831.642</v>
      </c>
      <c r="R60" s="53">
        <f t="shared" si="16"/>
        <v>12968.527248692273</v>
      </c>
      <c r="S60" s="59">
        <f t="shared" si="17"/>
        <v>128.44497459273651</v>
      </c>
      <c r="T60" s="273">
        <f>C60-'01.05.2017   '!C60</f>
        <v>39</v>
      </c>
    </row>
    <row r="61" spans="1:20" s="2" customFormat="1" ht="15">
      <c r="A61" s="17">
        <v>14</v>
      </c>
      <c r="B61" s="18" t="s">
        <v>32</v>
      </c>
      <c r="C61" s="55">
        <v>4459</v>
      </c>
      <c r="D61" s="54">
        <v>506035.93</v>
      </c>
      <c r="E61" s="19">
        <v>20666</v>
      </c>
      <c r="F61" s="21"/>
      <c r="G61" s="56">
        <v>20107</v>
      </c>
      <c r="H61" s="22">
        <v>223</v>
      </c>
      <c r="I61" s="22"/>
      <c r="J61" s="22"/>
      <c r="K61" s="22"/>
      <c r="L61" s="24">
        <f t="shared" si="18"/>
        <v>4459</v>
      </c>
      <c r="M61" s="31">
        <v>1114704.402</v>
      </c>
      <c r="N61" s="58">
        <v>3706615</v>
      </c>
      <c r="O61" s="25">
        <f t="shared" si="15"/>
        <v>1867313.22</v>
      </c>
      <c r="P61" s="26">
        <f t="shared" si="19"/>
        <v>49171551.9564</v>
      </c>
      <c r="Q61" s="33">
        <f t="shared" si="20"/>
        <v>51038865.1764</v>
      </c>
      <c r="R61" s="44">
        <f t="shared" si="16"/>
        <v>11446.258169185916</v>
      </c>
      <c r="S61" s="47">
        <f t="shared" si="17"/>
        <v>113.4864162368244</v>
      </c>
      <c r="T61" s="273">
        <f>C61-'01.05.2017   '!C61</f>
        <v>48</v>
      </c>
    </row>
    <row r="62" spans="1:20" s="2" customFormat="1" ht="15">
      <c r="A62" s="17">
        <v>15</v>
      </c>
      <c r="B62" s="18" t="s">
        <v>33</v>
      </c>
      <c r="C62" s="22">
        <v>2043</v>
      </c>
      <c r="D62" s="60">
        <v>200487.287</v>
      </c>
      <c r="E62" s="19">
        <v>9225</v>
      </c>
      <c r="F62" s="21">
        <v>15</v>
      </c>
      <c r="G62" s="22">
        <v>7973</v>
      </c>
      <c r="H62" s="56">
        <v>700</v>
      </c>
      <c r="I62" s="56">
        <v>195</v>
      </c>
      <c r="J62" s="56"/>
      <c r="K62" s="56">
        <v>47</v>
      </c>
      <c r="L62" s="24">
        <f>C62</f>
        <v>2043</v>
      </c>
      <c r="M62" s="31">
        <v>483148.347</v>
      </c>
      <c r="N62" s="32">
        <v>1606564.66</v>
      </c>
      <c r="O62" s="25">
        <f>(F62*10.15+G62*15.19+H62*25.98+I62*11.17+J62*5.08+K62*1.98)*6</f>
        <v>850315.98</v>
      </c>
      <c r="P62" s="25">
        <f t="shared" si="19"/>
        <v>19591867.56876</v>
      </c>
      <c r="Q62" s="33">
        <f t="shared" si="20"/>
        <v>20442183.54876</v>
      </c>
      <c r="R62" s="28">
        <f t="shared" si="16"/>
        <v>10005.963557885463</v>
      </c>
      <c r="S62" s="51">
        <f t="shared" si="17"/>
        <v>98.13376749877631</v>
      </c>
      <c r="T62" s="273">
        <f>C62-'01.05.2017   '!C62</f>
        <v>0</v>
      </c>
    </row>
    <row r="63" spans="1:47" ht="15">
      <c r="A63" s="214"/>
      <c r="B63" s="215" t="s">
        <v>34</v>
      </c>
      <c r="C63" s="211">
        <f>SUM(C48:C62)</f>
        <v>141457</v>
      </c>
      <c r="D63" s="180">
        <f aca="true" t="shared" si="21" ref="D63:L63">SUM(D48:D62)</f>
        <v>16381633.367</v>
      </c>
      <c r="E63" s="211">
        <f t="shared" si="21"/>
        <v>643580</v>
      </c>
      <c r="F63" s="211">
        <f t="shared" si="21"/>
        <v>371</v>
      </c>
      <c r="G63" s="211">
        <f t="shared" si="21"/>
        <v>520622</v>
      </c>
      <c r="H63" s="211">
        <f t="shared" si="21"/>
        <v>106360</v>
      </c>
      <c r="I63" s="211">
        <f t="shared" si="21"/>
        <v>7129</v>
      </c>
      <c r="J63" s="211">
        <f t="shared" si="21"/>
        <v>9</v>
      </c>
      <c r="K63" s="211">
        <f t="shared" si="21"/>
        <v>158</v>
      </c>
      <c r="L63" s="211">
        <f t="shared" si="21"/>
        <v>141457</v>
      </c>
      <c r="M63" s="179">
        <f>SUM(M48:M62)</f>
        <v>32108588.073999997</v>
      </c>
      <c r="N63" s="180">
        <f>SUM(N48:N62)</f>
        <v>106641325.44999999</v>
      </c>
      <c r="O63" s="152">
        <f>SUM(O48:O62)</f>
        <v>64531416.719999984</v>
      </c>
      <c r="P63" s="152">
        <f>SUM(P48:P62)</f>
        <v>1595886503.8673596</v>
      </c>
      <c r="Q63" s="152">
        <f>SUM(Q48:Q62)</f>
        <v>1660417920.5873601</v>
      </c>
      <c r="R63" s="153">
        <f t="shared" si="16"/>
        <v>11737.969281034944</v>
      </c>
      <c r="S63" s="153">
        <f t="shared" si="17"/>
        <v>115.80645261104081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6" spans="4:15" ht="15">
      <c r="D66" s="3">
        <v>50.38451329782528</v>
      </c>
      <c r="M66" s="3">
        <v>4353150.42</v>
      </c>
      <c r="O66" s="1">
        <v>14475107.4</v>
      </c>
    </row>
    <row r="67" spans="3:4" ht="15">
      <c r="C67" s="1">
        <v>141457</v>
      </c>
      <c r="D67" s="3">
        <f>C67/C22%</f>
        <v>50.039619371042484</v>
      </c>
    </row>
    <row r="68" spans="4:13" ht="15">
      <c r="D68" s="3">
        <f>D66-D67</f>
        <v>0.3448939267827953</v>
      </c>
      <c r="M68" s="240"/>
    </row>
    <row r="69" spans="3:5" ht="15">
      <c r="C69" s="1">
        <v>142369</v>
      </c>
      <c r="E69" s="1">
        <f>C69/C22%</f>
        <v>50.362234249531284</v>
      </c>
    </row>
  </sheetData>
  <sheetProtection/>
  <mergeCells count="41">
    <mergeCell ref="O45:P45"/>
    <mergeCell ref="Q45:Q46"/>
    <mergeCell ref="R45:R46"/>
    <mergeCell ref="S45:S46"/>
    <mergeCell ref="R25:R26"/>
    <mergeCell ref="S25:S26"/>
    <mergeCell ref="O25:P25"/>
    <mergeCell ref="Q25:Q26"/>
    <mergeCell ref="A45:A46"/>
    <mergeCell ref="B45:B46"/>
    <mergeCell ref="C45:C46"/>
    <mergeCell ref="D45:D46"/>
    <mergeCell ref="F45:H45"/>
    <mergeCell ref="I45:I46"/>
    <mergeCell ref="J45:J46"/>
    <mergeCell ref="K45:K46"/>
    <mergeCell ref="I25:I26"/>
    <mergeCell ref="J25:J26"/>
    <mergeCell ref="K25:K26"/>
    <mergeCell ref="L25:N25"/>
    <mergeCell ref="L45:N4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68"/>
  <sheetViews>
    <sheetView zoomScale="91" zoomScaleNormal="91" zoomScalePageLayoutView="0" workbookViewId="0" topLeftCell="A16">
      <selection activeCell="H56" sqref="H56"/>
    </sheetView>
  </sheetViews>
  <sheetFormatPr defaultColWidth="9.140625" defaultRowHeight="15"/>
  <cols>
    <col min="1" max="1" width="4.421875" style="1" customWidth="1"/>
    <col min="2" max="2" width="23.281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0.421875" style="1" customWidth="1"/>
    <col min="21" max="21" width="10.710937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52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21" s="201" customFormat="1" ht="16.5" customHeight="1">
      <c r="A7" s="17">
        <v>1</v>
      </c>
      <c r="B7" s="18" t="s">
        <v>19</v>
      </c>
      <c r="C7" s="19">
        <f aca="true" t="shared" si="0" ref="C7:K21">C28+C48</f>
        <v>78532</v>
      </c>
      <c r="D7" s="20">
        <f t="shared" si="0"/>
        <v>5623912.84</v>
      </c>
      <c r="E7" s="19">
        <f t="shared" si="0"/>
        <v>208701</v>
      </c>
      <c r="F7" s="21">
        <f t="shared" si="0"/>
        <v>245</v>
      </c>
      <c r="G7" s="21">
        <f t="shared" si="0"/>
        <v>152999</v>
      </c>
      <c r="H7" s="22">
        <f t="shared" si="0"/>
        <v>55702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>
        <f>L48</f>
        <v>23571</v>
      </c>
      <c r="M7" s="241">
        <f>M28+M48</f>
        <v>4109020.229</v>
      </c>
      <c r="N7" s="242">
        <f>N28+N48</f>
        <v>13663512.59</v>
      </c>
      <c r="O7" s="25">
        <f aca="true" t="shared" si="1" ref="O7:O20">(F7*10.15+G7*15.19+H7*25.98+I7*11.17+J7*5.08+K7*1.98)*6</f>
        <v>22642077.12</v>
      </c>
      <c r="P7" s="26">
        <f>(D7*15.58)*6+O7</f>
        <v>548365449.4031999</v>
      </c>
      <c r="Q7" s="27">
        <f>O7+P7</f>
        <v>571007526.5231999</v>
      </c>
      <c r="R7" s="28">
        <f aca="true" t="shared" si="2" ref="R7:R22">Q7/C7</f>
        <v>7271.017248041561</v>
      </c>
      <c r="S7" s="29">
        <f aca="true" t="shared" si="3" ref="S7:S22">D7/C7</f>
        <v>71.6130092191718</v>
      </c>
      <c r="T7" s="275">
        <v>78287</v>
      </c>
      <c r="U7" s="272">
        <f>T7-C7</f>
        <v>-245</v>
      </c>
    </row>
    <row r="8" spans="1:22" s="201" customFormat="1" ht="16.5" customHeight="1">
      <c r="A8" s="17">
        <v>2</v>
      </c>
      <c r="B8" s="18" t="s">
        <v>20</v>
      </c>
      <c r="C8" s="19">
        <f t="shared" si="0"/>
        <v>10656</v>
      </c>
      <c r="D8" s="156">
        <f t="shared" si="0"/>
        <v>764695.936</v>
      </c>
      <c r="E8" s="19">
        <f t="shared" si="0"/>
        <v>34736</v>
      </c>
      <c r="F8" s="21">
        <f t="shared" si="0"/>
        <v>1</v>
      </c>
      <c r="G8" s="21">
        <f t="shared" si="0"/>
        <v>30501</v>
      </c>
      <c r="H8" s="22">
        <f t="shared" si="0"/>
        <v>1417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4">
        <f aca="true" t="shared" si="4" ref="L8:L21">L49</f>
        <v>5244</v>
      </c>
      <c r="M8" s="241">
        <f aca="true" t="shared" si="5" ref="M8:N21">M29+M49</f>
        <v>905971.74</v>
      </c>
      <c r="N8" s="242">
        <f t="shared" si="5"/>
        <v>2987338.4299999997</v>
      </c>
      <c r="O8" s="25">
        <f>(F8*10.15+G8*15.19+H8*25.98+I8*11.17+J8*5.08+K8*1.98)*6</f>
        <v>3000804</v>
      </c>
      <c r="P8" s="25">
        <v>65242390.109280005</v>
      </c>
      <c r="Q8" s="33">
        <f>O8+P8</f>
        <v>68243194.10928</v>
      </c>
      <c r="R8" s="28">
        <f t="shared" si="2"/>
        <v>6404.203651396397</v>
      </c>
      <c r="S8" s="29">
        <f t="shared" si="3"/>
        <v>71.762006006006</v>
      </c>
      <c r="T8" s="275">
        <v>10656</v>
      </c>
      <c r="U8" s="272">
        <f aca="true" t="shared" si="6" ref="U8:U21">T8-C8</f>
        <v>0</v>
      </c>
      <c r="V8" s="202"/>
    </row>
    <row r="9" spans="1:23" s="201" customFormat="1" ht="16.5" customHeight="1">
      <c r="A9" s="17">
        <v>3</v>
      </c>
      <c r="B9" s="18" t="s">
        <v>21</v>
      </c>
      <c r="C9" s="19">
        <f t="shared" si="0"/>
        <v>14018</v>
      </c>
      <c r="D9" s="20">
        <f t="shared" si="0"/>
        <v>1427556.59</v>
      </c>
      <c r="E9" s="19">
        <f t="shared" si="0"/>
        <v>67944</v>
      </c>
      <c r="F9" s="21">
        <f t="shared" si="0"/>
        <v>0</v>
      </c>
      <c r="G9" s="21">
        <f t="shared" si="0"/>
        <v>57473</v>
      </c>
      <c r="H9" s="22">
        <f t="shared" si="0"/>
        <v>6676</v>
      </c>
      <c r="I9" s="23">
        <f t="shared" si="0"/>
        <v>1150</v>
      </c>
      <c r="J9" s="23">
        <f t="shared" si="0"/>
        <v>1</v>
      </c>
      <c r="K9" s="23">
        <f t="shared" si="0"/>
        <v>15</v>
      </c>
      <c r="L9" s="24">
        <f t="shared" si="4"/>
        <v>8518</v>
      </c>
      <c r="M9" s="241">
        <f t="shared" si="5"/>
        <v>1700107.044</v>
      </c>
      <c r="N9" s="241">
        <f t="shared" si="5"/>
        <v>5653086.42</v>
      </c>
      <c r="O9" s="25">
        <f t="shared" si="1"/>
        <v>6356025.780000001</v>
      </c>
      <c r="P9" s="26">
        <f>(D9*15.58)*6+O9</f>
        <v>139804015.8132</v>
      </c>
      <c r="Q9" s="27">
        <f>O9+P9</f>
        <v>146160041.5932</v>
      </c>
      <c r="R9" s="28">
        <f t="shared" si="2"/>
        <v>10426.597345783992</v>
      </c>
      <c r="S9" s="29">
        <f t="shared" si="3"/>
        <v>101.83739406477387</v>
      </c>
      <c r="T9" s="275">
        <v>14048</v>
      </c>
      <c r="U9" s="272">
        <f t="shared" si="6"/>
        <v>30</v>
      </c>
      <c r="V9" s="206"/>
      <c r="W9" s="207"/>
    </row>
    <row r="10" spans="1:22" s="201" customFormat="1" ht="16.5" customHeight="1">
      <c r="A10" s="17">
        <v>4</v>
      </c>
      <c r="B10" s="18" t="s">
        <v>22</v>
      </c>
      <c r="C10" s="19">
        <f t="shared" si="0"/>
        <v>25438</v>
      </c>
      <c r="D10" s="156">
        <f t="shared" si="0"/>
        <v>2451668.37</v>
      </c>
      <c r="E10" s="19">
        <f t="shared" si="0"/>
        <v>117743</v>
      </c>
      <c r="F10" s="21">
        <f t="shared" si="0"/>
        <v>0</v>
      </c>
      <c r="G10" s="21">
        <f t="shared" si="0"/>
        <v>97287</v>
      </c>
      <c r="H10" s="22">
        <f t="shared" si="0"/>
        <v>13536</v>
      </c>
      <c r="I10" s="23">
        <f t="shared" si="0"/>
        <v>1868</v>
      </c>
      <c r="J10" s="23">
        <f t="shared" si="0"/>
        <v>0</v>
      </c>
      <c r="K10" s="23">
        <f t="shared" si="0"/>
        <v>0</v>
      </c>
      <c r="L10" s="24">
        <f t="shared" si="4"/>
        <v>14735</v>
      </c>
      <c r="M10" s="241">
        <f t="shared" si="5"/>
        <v>3200465.238</v>
      </c>
      <c r="N10" s="242">
        <f t="shared" si="5"/>
        <v>10603194.01</v>
      </c>
      <c r="O10" s="26">
        <f t="shared" si="1"/>
        <v>11101922.22</v>
      </c>
      <c r="P10" s="26">
        <f aca="true" t="shared" si="7" ref="P10:P21">(D10*15.58)*6+O10</f>
        <v>240283881.44759998</v>
      </c>
      <c r="Q10" s="27">
        <f aca="true" t="shared" si="8" ref="Q10:Q16">O10+P10</f>
        <v>251385803.66759998</v>
      </c>
      <c r="R10" s="28">
        <f t="shared" si="2"/>
        <v>9882.294349697302</v>
      </c>
      <c r="S10" s="29">
        <f t="shared" si="3"/>
        <v>96.37818892994733</v>
      </c>
      <c r="T10" s="275">
        <v>25329</v>
      </c>
      <c r="U10" s="272">
        <f t="shared" si="6"/>
        <v>-109</v>
      </c>
      <c r="V10" s="202"/>
    </row>
    <row r="11" spans="1:22" s="30" customFormat="1" ht="16.5" customHeight="1">
      <c r="A11" s="17">
        <v>5</v>
      </c>
      <c r="B11" s="18" t="s">
        <v>23</v>
      </c>
      <c r="C11" s="19">
        <f t="shared" si="0"/>
        <v>32885</v>
      </c>
      <c r="D11" s="20">
        <f t="shared" si="0"/>
        <v>2920326.08</v>
      </c>
      <c r="E11" s="19">
        <f t="shared" si="0"/>
        <v>144289</v>
      </c>
      <c r="F11" s="21">
        <f t="shared" si="0"/>
        <v>6</v>
      </c>
      <c r="G11" s="21">
        <f t="shared" si="0"/>
        <v>136914</v>
      </c>
      <c r="H11" s="22">
        <f t="shared" si="0"/>
        <v>2329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4">
        <f t="shared" si="4"/>
        <v>17730</v>
      </c>
      <c r="M11" s="241">
        <f t="shared" si="5"/>
        <v>4700746.776</v>
      </c>
      <c r="N11" s="241">
        <f t="shared" si="5"/>
        <v>15629184.75</v>
      </c>
      <c r="O11" s="26">
        <f>(F11*10.15+G11*15.19+H11*25.98+I11*11.17+J11*5.08+K11*1.98)*6</f>
        <v>12841751.879999999</v>
      </c>
      <c r="P11" s="25">
        <f t="shared" si="7"/>
        <v>285833833.8384</v>
      </c>
      <c r="Q11" s="33">
        <f t="shared" si="8"/>
        <v>298675585.7184</v>
      </c>
      <c r="R11" s="44">
        <f t="shared" si="2"/>
        <v>9082.426203995743</v>
      </c>
      <c r="S11" s="29">
        <f t="shared" si="3"/>
        <v>88.80419887486697</v>
      </c>
      <c r="T11" s="275">
        <v>32886</v>
      </c>
      <c r="U11" s="272">
        <f t="shared" si="6"/>
        <v>1</v>
      </c>
      <c r="V11" s="34"/>
    </row>
    <row r="12" spans="1:21" s="30" customFormat="1" ht="16.5" customHeight="1">
      <c r="A12" s="17">
        <v>6</v>
      </c>
      <c r="B12" s="18" t="s">
        <v>24</v>
      </c>
      <c r="C12" s="19">
        <f>C33+C53</f>
        <v>17704</v>
      </c>
      <c r="D12" s="156">
        <f t="shared" si="0"/>
        <v>1780817.6550000003</v>
      </c>
      <c r="E12" s="19">
        <f t="shared" si="0"/>
        <v>91413</v>
      </c>
      <c r="F12" s="21">
        <f t="shared" si="0"/>
        <v>4</v>
      </c>
      <c r="G12" s="21">
        <f t="shared" si="0"/>
        <v>86815</v>
      </c>
      <c r="H12" s="22">
        <f t="shared" si="0"/>
        <v>5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4">
        <f t="shared" si="4"/>
        <v>8483</v>
      </c>
      <c r="M12" s="241">
        <f t="shared" si="5"/>
        <v>2612387.136</v>
      </c>
      <c r="N12" s="242">
        <f t="shared" si="5"/>
        <v>8681882.030000001</v>
      </c>
      <c r="O12" s="25">
        <f t="shared" si="1"/>
        <v>7913342.1</v>
      </c>
      <c r="P12" s="25">
        <f t="shared" si="7"/>
        <v>174384176.4894</v>
      </c>
      <c r="Q12" s="33">
        <f>O12+P12</f>
        <v>182297518.5894</v>
      </c>
      <c r="R12" s="44">
        <f t="shared" si="2"/>
        <v>10296.96783717804</v>
      </c>
      <c r="S12" s="47">
        <f t="shared" si="3"/>
        <v>100.58843509941258</v>
      </c>
      <c r="T12" s="275">
        <v>17709</v>
      </c>
      <c r="U12" s="272">
        <f t="shared" si="6"/>
        <v>5</v>
      </c>
    </row>
    <row r="13" spans="1:21" s="30" customFormat="1" ht="16.5" customHeight="1">
      <c r="A13" s="17">
        <v>7</v>
      </c>
      <c r="B13" s="18" t="s">
        <v>25</v>
      </c>
      <c r="C13" s="19">
        <f t="shared" si="0"/>
        <v>13045</v>
      </c>
      <c r="D13" s="20">
        <f t="shared" si="0"/>
        <v>1438397.51</v>
      </c>
      <c r="E13" s="19">
        <f t="shared" si="0"/>
        <v>57859</v>
      </c>
      <c r="F13" s="21">
        <f t="shared" si="0"/>
        <v>5</v>
      </c>
      <c r="G13" s="21">
        <f t="shared" si="0"/>
        <v>37434</v>
      </c>
      <c r="H13" s="22">
        <f t="shared" si="0"/>
        <v>18512</v>
      </c>
      <c r="I13" s="23">
        <f t="shared" si="0"/>
        <v>1563</v>
      </c>
      <c r="J13" s="23">
        <f t="shared" si="0"/>
        <v>0</v>
      </c>
      <c r="K13" s="23">
        <f t="shared" si="0"/>
        <v>0</v>
      </c>
      <c r="L13" s="24">
        <f t="shared" si="4"/>
        <v>9200</v>
      </c>
      <c r="M13" s="241">
        <f t="shared" si="5"/>
        <v>1178216.761</v>
      </c>
      <c r="N13" s="242">
        <f t="shared" si="5"/>
        <v>3918329.31</v>
      </c>
      <c r="O13" s="25">
        <f t="shared" si="1"/>
        <v>6402442.08</v>
      </c>
      <c r="P13" s="25">
        <f t="shared" si="7"/>
        <v>140863841.31480002</v>
      </c>
      <c r="Q13" s="33">
        <f>O13+P13</f>
        <v>147266283.39480004</v>
      </c>
      <c r="R13" s="44">
        <f t="shared" si="2"/>
        <v>11289.097998834806</v>
      </c>
      <c r="S13" s="47">
        <f t="shared" si="3"/>
        <v>110.26427826753546</v>
      </c>
      <c r="T13" s="275">
        <v>13054</v>
      </c>
      <c r="U13" s="272">
        <f t="shared" si="6"/>
        <v>9</v>
      </c>
    </row>
    <row r="14" spans="1:21" s="30" customFormat="1" ht="16.5" customHeight="1">
      <c r="A14" s="17">
        <v>8</v>
      </c>
      <c r="B14" s="18" t="s">
        <v>26</v>
      </c>
      <c r="C14" s="19">
        <f t="shared" si="0"/>
        <v>11767</v>
      </c>
      <c r="D14" s="156">
        <f t="shared" si="0"/>
        <v>854285.317</v>
      </c>
      <c r="E14" s="19">
        <f t="shared" si="0"/>
        <v>47174</v>
      </c>
      <c r="F14" s="21">
        <f t="shared" si="0"/>
        <v>0</v>
      </c>
      <c r="G14" s="21">
        <f t="shared" si="0"/>
        <v>31676</v>
      </c>
      <c r="H14" s="22">
        <f t="shared" si="0"/>
        <v>0</v>
      </c>
      <c r="I14" s="23">
        <f t="shared" si="0"/>
        <v>1521</v>
      </c>
      <c r="J14" s="23">
        <f t="shared" si="0"/>
        <v>0</v>
      </c>
      <c r="K14" s="23">
        <f t="shared" si="0"/>
        <v>100</v>
      </c>
      <c r="L14" s="24">
        <f t="shared" si="4"/>
        <v>8447</v>
      </c>
      <c r="M14" s="241">
        <f t="shared" si="5"/>
        <v>763649.636</v>
      </c>
      <c r="N14" s="242">
        <f t="shared" si="5"/>
        <v>2540438.66</v>
      </c>
      <c r="O14" s="25">
        <f t="shared" si="1"/>
        <v>2990076.06</v>
      </c>
      <c r="P14" s="25">
        <f>(D14*15.58)*6+O14</f>
        <v>82848667.49316001</v>
      </c>
      <c r="Q14" s="33">
        <f t="shared" si="8"/>
        <v>85838743.55316001</v>
      </c>
      <c r="R14" s="50">
        <f t="shared" si="2"/>
        <v>7294.870702231666</v>
      </c>
      <c r="S14" s="51">
        <f t="shared" si="3"/>
        <v>72.60009492648933</v>
      </c>
      <c r="T14" s="275">
        <v>11770</v>
      </c>
      <c r="U14" s="272">
        <f t="shared" si="6"/>
        <v>3</v>
      </c>
    </row>
    <row r="15" spans="1:21" s="30" customFormat="1" ht="16.5" customHeight="1">
      <c r="A15" s="17">
        <v>9</v>
      </c>
      <c r="B15" s="18" t="s">
        <v>27</v>
      </c>
      <c r="C15" s="19">
        <f t="shared" si="0"/>
        <v>8186</v>
      </c>
      <c r="D15" s="20">
        <f>D36+D56</f>
        <v>624311.5</v>
      </c>
      <c r="E15" s="19">
        <f t="shared" si="0"/>
        <v>38619</v>
      </c>
      <c r="F15" s="21">
        <f t="shared" si="0"/>
        <v>0</v>
      </c>
      <c r="G15" s="21">
        <f t="shared" si="0"/>
        <v>34889</v>
      </c>
      <c r="H15" s="22">
        <f t="shared" si="0"/>
        <v>4</v>
      </c>
      <c r="I15" s="23">
        <f t="shared" si="0"/>
        <v>2396</v>
      </c>
      <c r="J15" s="23">
        <f t="shared" si="0"/>
        <v>0</v>
      </c>
      <c r="K15" s="23">
        <f t="shared" si="0"/>
        <v>0</v>
      </c>
      <c r="L15" s="24">
        <f t="shared" si="4"/>
        <v>4628</v>
      </c>
      <c r="M15" s="241">
        <f>M36+M56</f>
        <v>1512855.153</v>
      </c>
      <c r="N15" s="242">
        <f t="shared" si="5"/>
        <v>5030275.77</v>
      </c>
      <c r="O15" s="25">
        <f>(F15*10.15+G15*15.19+H15*25.98+I15*11.17+J15*5.08+K15*1.98)*6</f>
        <v>3340986.9000000004</v>
      </c>
      <c r="P15" s="25">
        <f>(D15*15.58)*6+O15</f>
        <v>61701625.919999994</v>
      </c>
      <c r="Q15" s="33">
        <f t="shared" si="8"/>
        <v>65042612.81999999</v>
      </c>
      <c r="R15" s="52">
        <f t="shared" si="2"/>
        <v>7945.591597849987</v>
      </c>
      <c r="S15" s="47">
        <f t="shared" si="3"/>
        <v>76.26575861226485</v>
      </c>
      <c r="T15" s="275">
        <v>8185</v>
      </c>
      <c r="U15" s="272">
        <f t="shared" si="6"/>
        <v>-1</v>
      </c>
    </row>
    <row r="16" spans="1:21" s="30" customFormat="1" ht="16.5" customHeight="1">
      <c r="A16" s="17">
        <v>10</v>
      </c>
      <c r="B16" s="18" t="s">
        <v>28</v>
      </c>
      <c r="C16" s="19">
        <f t="shared" si="0"/>
        <v>4239</v>
      </c>
      <c r="D16" s="20">
        <f t="shared" si="0"/>
        <v>427678.5</v>
      </c>
      <c r="E16" s="19">
        <f t="shared" si="0"/>
        <v>18729</v>
      </c>
      <c r="F16" s="21">
        <f t="shared" si="0"/>
        <v>0</v>
      </c>
      <c r="G16" s="21">
        <f t="shared" si="0"/>
        <v>10629</v>
      </c>
      <c r="H16" s="22">
        <f t="shared" si="0"/>
        <v>6615</v>
      </c>
      <c r="I16" s="23">
        <f t="shared" si="0"/>
        <v>609</v>
      </c>
      <c r="J16" s="23">
        <f t="shared" si="0"/>
        <v>9</v>
      </c>
      <c r="K16" s="23">
        <f t="shared" si="0"/>
        <v>3</v>
      </c>
      <c r="L16" s="24">
        <f t="shared" si="4"/>
        <v>2756</v>
      </c>
      <c r="M16" s="241">
        <f t="shared" si="5"/>
        <v>450332.163</v>
      </c>
      <c r="N16" s="242">
        <f t="shared" si="5"/>
        <v>1432002.1099999999</v>
      </c>
      <c r="O16" s="26">
        <f t="shared" si="1"/>
        <v>2040998.4</v>
      </c>
      <c r="P16" s="26">
        <f>(D16*15.58)*6+O16</f>
        <v>42020384.58</v>
      </c>
      <c r="Q16" s="27">
        <f t="shared" si="8"/>
        <v>44061382.98</v>
      </c>
      <c r="R16" s="269">
        <f t="shared" si="2"/>
        <v>10394.287091295117</v>
      </c>
      <c r="S16" s="29">
        <f t="shared" si="3"/>
        <v>100.89136588818117</v>
      </c>
      <c r="T16" s="275">
        <v>4239</v>
      </c>
      <c r="U16" s="272">
        <f t="shared" si="6"/>
        <v>0</v>
      </c>
    </row>
    <row r="17" spans="1:21" s="30" customFormat="1" ht="16.5" customHeight="1">
      <c r="A17" s="17">
        <v>11</v>
      </c>
      <c r="B17" s="18" t="s">
        <v>29</v>
      </c>
      <c r="C17" s="19">
        <f t="shared" si="0"/>
        <v>22890</v>
      </c>
      <c r="D17" s="156">
        <f t="shared" si="0"/>
        <v>2340089.908</v>
      </c>
      <c r="E17" s="19">
        <f t="shared" si="0"/>
        <v>102103</v>
      </c>
      <c r="F17" s="21">
        <f t="shared" si="0"/>
        <v>4</v>
      </c>
      <c r="G17" s="21">
        <f t="shared" si="0"/>
        <v>100232</v>
      </c>
      <c r="H17" s="22">
        <f t="shared" si="0"/>
        <v>229</v>
      </c>
      <c r="I17" s="23">
        <f t="shared" si="0"/>
        <v>2</v>
      </c>
      <c r="J17" s="23">
        <f t="shared" si="0"/>
        <v>0</v>
      </c>
      <c r="K17" s="23">
        <f t="shared" si="0"/>
        <v>0</v>
      </c>
      <c r="L17" s="24">
        <f t="shared" si="4"/>
        <v>10347</v>
      </c>
      <c r="M17" s="241">
        <f t="shared" si="5"/>
        <v>2929816.4979999997</v>
      </c>
      <c r="N17" s="242">
        <f t="shared" si="5"/>
        <v>9797241.39</v>
      </c>
      <c r="O17" s="25">
        <f>(F17*10.15+G17*15.19+H17*25.98+I17*11.17+J17*5.08+K17*1.98)*6</f>
        <v>9171218.64</v>
      </c>
      <c r="P17" s="25">
        <f>(D17*15.58)*6+O17</f>
        <v>227922823.23983997</v>
      </c>
      <c r="Q17" s="27">
        <f>O17+P17</f>
        <v>237094041.87983996</v>
      </c>
      <c r="R17" s="28">
        <f t="shared" si="2"/>
        <v>10357.974743549146</v>
      </c>
      <c r="S17" s="29">
        <f t="shared" si="3"/>
        <v>102.23197501092179</v>
      </c>
      <c r="T17" s="275">
        <v>22901</v>
      </c>
      <c r="U17" s="272">
        <f t="shared" si="6"/>
        <v>11</v>
      </c>
    </row>
    <row r="18" spans="1:21" s="30" customFormat="1" ht="16.5" customHeight="1">
      <c r="A18" s="17">
        <v>12</v>
      </c>
      <c r="B18" s="18" t="s">
        <v>30</v>
      </c>
      <c r="C18" s="19">
        <f t="shared" si="0"/>
        <v>12190</v>
      </c>
      <c r="D18" s="20">
        <f t="shared" si="0"/>
        <v>1094161.44</v>
      </c>
      <c r="E18" s="19">
        <f t="shared" si="0"/>
        <v>51648</v>
      </c>
      <c r="F18" s="21">
        <f t="shared" si="0"/>
        <v>0</v>
      </c>
      <c r="G18" s="21">
        <f t="shared" si="0"/>
        <v>46244</v>
      </c>
      <c r="H18" s="22">
        <f t="shared" si="0"/>
        <v>2572</v>
      </c>
      <c r="I18" s="23">
        <f t="shared" si="0"/>
        <v>127</v>
      </c>
      <c r="J18" s="23">
        <f t="shared" si="0"/>
        <v>0</v>
      </c>
      <c r="K18" s="23">
        <f t="shared" si="0"/>
        <v>0</v>
      </c>
      <c r="L18" s="24">
        <f t="shared" si="4"/>
        <v>7836</v>
      </c>
      <c r="M18" s="241">
        <f t="shared" si="5"/>
        <v>1285663.419</v>
      </c>
      <c r="N18" s="242">
        <f t="shared" si="5"/>
        <v>4275129.86</v>
      </c>
      <c r="O18" s="26">
        <f t="shared" si="1"/>
        <v>4624113.06</v>
      </c>
      <c r="P18" s="26">
        <f t="shared" si="7"/>
        <v>106906324.47119999</v>
      </c>
      <c r="Q18" s="27">
        <f>O18+P18</f>
        <v>111530437.53119999</v>
      </c>
      <c r="R18" s="44">
        <f t="shared" si="2"/>
        <v>9149.338599770303</v>
      </c>
      <c r="S18" s="47">
        <f t="shared" si="3"/>
        <v>89.75893683347006</v>
      </c>
      <c r="T18" s="275">
        <v>12198</v>
      </c>
      <c r="U18" s="272">
        <f t="shared" si="6"/>
        <v>8</v>
      </c>
    </row>
    <row r="19" spans="1:21" s="30" customFormat="1" ht="16.5" customHeight="1">
      <c r="A19" s="17">
        <v>13</v>
      </c>
      <c r="B19" s="18" t="s">
        <v>31</v>
      </c>
      <c r="C19" s="19">
        <f t="shared" si="0"/>
        <v>23955</v>
      </c>
      <c r="D19" s="20">
        <f t="shared" si="0"/>
        <v>2558071.5</v>
      </c>
      <c r="E19" s="19">
        <f t="shared" si="0"/>
        <v>119394</v>
      </c>
      <c r="F19" s="21">
        <f t="shared" si="0"/>
        <v>559</v>
      </c>
      <c r="G19" s="21">
        <f t="shared" si="0"/>
        <v>111067</v>
      </c>
      <c r="H19" s="22">
        <f t="shared" si="0"/>
        <v>3831</v>
      </c>
      <c r="I19" s="23">
        <f t="shared" si="0"/>
        <v>26</v>
      </c>
      <c r="J19" s="23">
        <f t="shared" si="0"/>
        <v>0</v>
      </c>
      <c r="K19" s="23">
        <f t="shared" si="0"/>
        <v>0</v>
      </c>
      <c r="L19" s="24">
        <f>L60</f>
        <v>13386</v>
      </c>
      <c r="M19" s="241">
        <f t="shared" si="5"/>
        <v>1551895.132</v>
      </c>
      <c r="N19" s="242">
        <f t="shared" si="5"/>
        <v>5158272.609999999</v>
      </c>
      <c r="O19" s="25">
        <f t="shared" si="1"/>
        <v>10755608.28</v>
      </c>
      <c r="P19" s="25">
        <f>(D19*15.58)*6+O19</f>
        <v>249884132.1</v>
      </c>
      <c r="Q19" s="33">
        <f>O19+P19</f>
        <v>260639740.38</v>
      </c>
      <c r="R19" s="53">
        <f t="shared" si="2"/>
        <v>10880.389913587976</v>
      </c>
      <c r="S19" s="29">
        <f t="shared" si="3"/>
        <v>106.78653725735755</v>
      </c>
      <c r="T19" s="275">
        <v>23972</v>
      </c>
      <c r="U19" s="272">
        <f t="shared" si="6"/>
        <v>17</v>
      </c>
    </row>
    <row r="20" spans="1:21" s="201" customFormat="1" ht="16.5" customHeight="1">
      <c r="A20" s="17">
        <v>14</v>
      </c>
      <c r="B20" s="18" t="s">
        <v>32</v>
      </c>
      <c r="C20" s="19">
        <f t="shared" si="0"/>
        <v>4774</v>
      </c>
      <c r="D20" s="20">
        <f t="shared" si="0"/>
        <v>535047.52</v>
      </c>
      <c r="E20" s="19">
        <f t="shared" si="0"/>
        <v>21862</v>
      </c>
      <c r="F20" s="21">
        <f t="shared" si="0"/>
        <v>0</v>
      </c>
      <c r="G20" s="21">
        <f t="shared" si="0"/>
        <v>21231</v>
      </c>
      <c r="H20" s="22">
        <f t="shared" si="0"/>
        <v>240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4">
        <f t="shared" si="4"/>
        <v>4461</v>
      </c>
      <c r="M20" s="241">
        <f t="shared" si="5"/>
        <v>505158.896</v>
      </c>
      <c r="N20" s="242">
        <f t="shared" si="5"/>
        <v>1679801.41</v>
      </c>
      <c r="O20" s="25">
        <f t="shared" si="1"/>
        <v>1972404.54</v>
      </c>
      <c r="P20" s="26">
        <f t="shared" si="7"/>
        <v>51988646.7096</v>
      </c>
      <c r="Q20" s="33">
        <f>O20+P20</f>
        <v>53961051.2496</v>
      </c>
      <c r="R20" s="44">
        <f t="shared" si="2"/>
        <v>11303.110860829493</v>
      </c>
      <c r="S20" s="47">
        <f t="shared" si="3"/>
        <v>112.07530791788857</v>
      </c>
      <c r="T20" s="275">
        <v>4776</v>
      </c>
      <c r="U20" s="272">
        <f t="shared" si="6"/>
        <v>2</v>
      </c>
    </row>
    <row r="21" spans="1:21" s="201" customFormat="1" ht="16.5" customHeight="1">
      <c r="A21" s="17">
        <v>15</v>
      </c>
      <c r="B21" s="18" t="s">
        <v>33</v>
      </c>
      <c r="C21" s="19">
        <f t="shared" si="0"/>
        <v>2352</v>
      </c>
      <c r="D21" s="156">
        <f t="shared" si="0"/>
        <v>219250.917</v>
      </c>
      <c r="E21" s="19">
        <f t="shared" si="0"/>
        <v>10531</v>
      </c>
      <c r="F21" s="21">
        <f t="shared" si="0"/>
        <v>15</v>
      </c>
      <c r="G21" s="21">
        <f t="shared" si="0"/>
        <v>9005</v>
      </c>
      <c r="H21" s="22">
        <f t="shared" si="0"/>
        <v>736</v>
      </c>
      <c r="I21" s="23">
        <f t="shared" si="0"/>
        <v>213</v>
      </c>
      <c r="J21" s="23">
        <f t="shared" si="0"/>
        <v>0</v>
      </c>
      <c r="K21" s="23">
        <f t="shared" si="0"/>
        <v>47</v>
      </c>
      <c r="L21" s="24">
        <f t="shared" si="4"/>
        <v>2054</v>
      </c>
      <c r="M21" s="241">
        <f t="shared" si="5"/>
        <v>256481.906</v>
      </c>
      <c r="N21" s="242">
        <f t="shared" si="5"/>
        <v>852173.4</v>
      </c>
      <c r="O21" s="25">
        <f>(F21*10.15+G21*15.19+H21*25.98+I21*11.17+J21*5.08+K21*1.98)*6</f>
        <v>951190.4999999998</v>
      </c>
      <c r="P21" s="25">
        <f t="shared" si="7"/>
        <v>21446766.22116</v>
      </c>
      <c r="Q21" s="33">
        <f>O21+P21</f>
        <v>22397956.72116</v>
      </c>
      <c r="R21" s="44">
        <f>Q21/C21</f>
        <v>9522.940782806121</v>
      </c>
      <c r="S21" s="47">
        <f t="shared" si="3"/>
        <v>93.21892729591836</v>
      </c>
      <c r="T21" s="275">
        <v>2352</v>
      </c>
      <c r="U21" s="272">
        <f t="shared" si="6"/>
        <v>0</v>
      </c>
    </row>
    <row r="22" spans="1:20" s="2" customFormat="1" ht="16.5" customHeight="1">
      <c r="A22" s="61"/>
      <c r="B22" s="62" t="s">
        <v>34</v>
      </c>
      <c r="C22" s="157">
        <f>SUM(C7:C21)</f>
        <v>282631</v>
      </c>
      <c r="D22" s="158">
        <f aca="true" t="shared" si="9" ref="D22:Q22">SUM(D7:D21)</f>
        <v>25060271.583</v>
      </c>
      <c r="E22" s="157">
        <f t="shared" si="9"/>
        <v>1132745</v>
      </c>
      <c r="F22" s="157">
        <f t="shared" si="9"/>
        <v>839</v>
      </c>
      <c r="G22" s="157">
        <f t="shared" si="9"/>
        <v>964396</v>
      </c>
      <c r="H22" s="157">
        <f t="shared" si="9"/>
        <v>112404</v>
      </c>
      <c r="I22" s="157">
        <f t="shared" si="9"/>
        <v>9475</v>
      </c>
      <c r="J22" s="157">
        <f t="shared" si="9"/>
        <v>10</v>
      </c>
      <c r="K22" s="157">
        <f t="shared" si="9"/>
        <v>165</v>
      </c>
      <c r="L22" s="211">
        <f>SUM(L7:L21)</f>
        <v>141396</v>
      </c>
      <c r="M22" s="179">
        <f>SUM(M7:M21)</f>
        <v>27662767.726999998</v>
      </c>
      <c r="N22" s="180">
        <f>SUM(N7:N21)</f>
        <v>91901862.75</v>
      </c>
      <c r="O22" s="159">
        <f t="shared" si="9"/>
        <v>106104961.56000003</v>
      </c>
      <c r="P22" s="159">
        <f t="shared" si="9"/>
        <v>2439496959.15084</v>
      </c>
      <c r="Q22" s="159">
        <f t="shared" si="9"/>
        <v>2545601920.7108397</v>
      </c>
      <c r="R22" s="158">
        <f t="shared" si="2"/>
        <v>9006.803644012298</v>
      </c>
      <c r="S22" s="158">
        <f t="shared" si="3"/>
        <v>88.66780920351978</v>
      </c>
      <c r="T22" s="273">
        <f>SUM(T7:T21)</f>
        <v>282362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70"/>
      <c r="P24" s="270"/>
      <c r="Q24" s="270"/>
      <c r="R24" s="270"/>
      <c r="S24" s="270"/>
      <c r="T24" s="101"/>
    </row>
    <row r="25" spans="1:20" ht="27.7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20" s="2" customFormat="1" ht="15">
      <c r="A28" s="17">
        <v>1</v>
      </c>
      <c r="B28" s="18" t="s">
        <v>19</v>
      </c>
      <c r="C28" s="19">
        <v>54961</v>
      </c>
      <c r="D28" s="20">
        <v>2788915.19</v>
      </c>
      <c r="E28" s="19">
        <v>122897</v>
      </c>
      <c r="F28" s="21">
        <v>245</v>
      </c>
      <c r="G28" s="21">
        <v>103598</v>
      </c>
      <c r="H28" s="22">
        <v>19299</v>
      </c>
      <c r="I28" s="23"/>
      <c r="J28" s="23"/>
      <c r="K28" s="23"/>
      <c r="L28" s="24"/>
      <c r="M28" s="241">
        <v>2077660.8499999999</v>
      </c>
      <c r="N28" s="242">
        <v>6908663.5200000005</v>
      </c>
      <c r="O28" s="25">
        <f>(F28*10.15+G28*15.19+H28*25.98+I28*11.17+J28*5.08+K28*1.98)*6</f>
        <v>12465170.34</v>
      </c>
      <c r="P28" s="26">
        <f>(D28*15.58)*6+O28</f>
        <v>273172962.3012</v>
      </c>
      <c r="Q28" s="27">
        <f aca="true" t="shared" si="10" ref="Q28:Q42">O28+P28</f>
        <v>285638132.64119995</v>
      </c>
      <c r="R28" s="28">
        <f aca="true" t="shared" si="11" ref="R28:R42">Q28/C28</f>
        <v>5197.1058139626275</v>
      </c>
      <c r="S28" s="29">
        <f aca="true" t="shared" si="12" ref="S28:S43">D28/C28</f>
        <v>50.7435306853951</v>
      </c>
      <c r="T28" s="273">
        <f>C28-'01.06.2017    '!C28</f>
        <v>3</v>
      </c>
    </row>
    <row r="29" spans="1:20" s="2" customFormat="1" ht="15">
      <c r="A29" s="17">
        <v>2</v>
      </c>
      <c r="B29" s="18" t="s">
        <v>20</v>
      </c>
      <c r="C29" s="19">
        <v>5412</v>
      </c>
      <c r="D29" s="20">
        <v>259340.926</v>
      </c>
      <c r="E29" s="19">
        <v>14765</v>
      </c>
      <c r="F29" s="21">
        <v>1</v>
      </c>
      <c r="G29" s="21">
        <v>11591</v>
      </c>
      <c r="H29" s="22">
        <v>508</v>
      </c>
      <c r="I29" s="22">
        <v>0</v>
      </c>
      <c r="J29" s="22">
        <v>0</v>
      </c>
      <c r="K29" s="22">
        <v>0</v>
      </c>
      <c r="L29" s="24"/>
      <c r="M29" s="31">
        <v>196741.01</v>
      </c>
      <c r="N29" s="32">
        <v>652464.24</v>
      </c>
      <c r="O29" s="25">
        <f aca="true" t="shared" si="13" ref="O29:O42">(F29*10.15+G29*15.19+H29*25.98+I29*11.17+J29*5.08+K29*1.98)*6</f>
        <v>1135651.68</v>
      </c>
      <c r="P29" s="227">
        <v>16136651.45448</v>
      </c>
      <c r="Q29" s="33">
        <f t="shared" si="10"/>
        <v>17272303.13448</v>
      </c>
      <c r="R29" s="28">
        <f t="shared" si="11"/>
        <v>3191.482471263858</v>
      </c>
      <c r="S29" s="29">
        <f t="shared" si="12"/>
        <v>47.91960938654841</v>
      </c>
      <c r="T29" s="273">
        <f>C29-'01.06.2017    '!C29</f>
        <v>-7</v>
      </c>
    </row>
    <row r="30" spans="1:20" s="2" customFormat="1" ht="15">
      <c r="A30" s="17">
        <v>3</v>
      </c>
      <c r="B30" s="18" t="s">
        <v>21</v>
      </c>
      <c r="C30" s="23">
        <v>5500</v>
      </c>
      <c r="D30" s="35">
        <v>414555.33</v>
      </c>
      <c r="E30" s="19">
        <v>25872</v>
      </c>
      <c r="F30" s="21"/>
      <c r="G30" s="22">
        <v>21241</v>
      </c>
      <c r="H30" s="22">
        <v>1155</v>
      </c>
      <c r="I30" s="22">
        <v>382</v>
      </c>
      <c r="J30" s="22">
        <v>1</v>
      </c>
      <c r="K30" s="22"/>
      <c r="L30" s="24"/>
      <c r="M30" s="31">
        <v>406822.388</v>
      </c>
      <c r="N30" s="32">
        <v>1352761.51</v>
      </c>
      <c r="O30" s="25">
        <f t="shared" si="13"/>
        <v>2141578.2600000002</v>
      </c>
      <c r="P30" s="26">
        <f aca="true" t="shared" si="14" ref="P30:P40">(D30*15.58)*6+O30</f>
        <v>40894210.5084</v>
      </c>
      <c r="Q30" s="27">
        <f t="shared" si="10"/>
        <v>43035788.7684</v>
      </c>
      <c r="R30" s="28">
        <f t="shared" si="11"/>
        <v>7824.688866981818</v>
      </c>
      <c r="S30" s="29">
        <f t="shared" si="12"/>
        <v>75.37369636363637</v>
      </c>
      <c r="T30" s="273">
        <f>C30-'01.06.2017    '!C30</f>
        <v>-11</v>
      </c>
    </row>
    <row r="31" spans="1:20" s="30" customFormat="1" ht="15">
      <c r="A31" s="17">
        <v>4</v>
      </c>
      <c r="B31" s="18" t="s">
        <v>22</v>
      </c>
      <c r="C31" s="19">
        <v>10703</v>
      </c>
      <c r="D31" s="20">
        <v>725947.98</v>
      </c>
      <c r="E31" s="19">
        <v>46283</v>
      </c>
      <c r="F31" s="21"/>
      <c r="G31" s="21">
        <v>38738</v>
      </c>
      <c r="H31" s="22">
        <v>2634</v>
      </c>
      <c r="I31" s="22">
        <v>669</v>
      </c>
      <c r="J31" s="22"/>
      <c r="K31" s="40"/>
      <c r="L31" s="24"/>
      <c r="M31" s="31">
        <v>704564.858</v>
      </c>
      <c r="N31" s="32">
        <v>2342819.22</v>
      </c>
      <c r="O31" s="26">
        <f t="shared" si="13"/>
        <v>3986005.62</v>
      </c>
      <c r="P31" s="26">
        <f t="shared" si="14"/>
        <v>71847622.7904</v>
      </c>
      <c r="Q31" s="27">
        <f t="shared" si="10"/>
        <v>75833628.4104</v>
      </c>
      <c r="R31" s="28">
        <f t="shared" si="11"/>
        <v>7085.268467756704</v>
      </c>
      <c r="S31" s="29">
        <f t="shared" si="12"/>
        <v>67.82658880687657</v>
      </c>
      <c r="T31" s="273">
        <f>C31-'01.06.2017    '!C31</f>
        <v>43</v>
      </c>
    </row>
    <row r="32" spans="1:20" s="30" customFormat="1" ht="15">
      <c r="A32" s="17">
        <v>5</v>
      </c>
      <c r="B32" s="18" t="s">
        <v>23</v>
      </c>
      <c r="C32" s="19">
        <v>15155</v>
      </c>
      <c r="D32" s="20">
        <v>987945.9899999999</v>
      </c>
      <c r="E32" s="19">
        <v>62560</v>
      </c>
      <c r="F32" s="21"/>
      <c r="G32" s="21">
        <v>56965</v>
      </c>
      <c r="H32" s="22">
        <v>699</v>
      </c>
      <c r="I32" s="41"/>
      <c r="J32" s="41"/>
      <c r="K32" s="41"/>
      <c r="L32" s="24"/>
      <c r="M32" s="42">
        <v>799047.427</v>
      </c>
      <c r="N32" s="43">
        <v>2658232.5600000005</v>
      </c>
      <c r="O32" s="25">
        <f>(F32*10.15+G32*15.19+H32*25.98+I32*11.17+J32*5.08+K32*1.98)*6</f>
        <v>5300750.22</v>
      </c>
      <c r="P32" s="25">
        <f t="shared" si="14"/>
        <v>97653941.36519998</v>
      </c>
      <c r="Q32" s="33">
        <f t="shared" si="10"/>
        <v>102954691.58519998</v>
      </c>
      <c r="R32" s="44">
        <f>Q32/C32</f>
        <v>6793.4471517782895</v>
      </c>
      <c r="S32" s="29">
        <f t="shared" si="12"/>
        <v>65.18944176839327</v>
      </c>
      <c r="T32" s="273">
        <f>C32-'01.06.2017    '!C32</f>
        <v>4</v>
      </c>
    </row>
    <row r="33" spans="1:20" s="30" customFormat="1" ht="15">
      <c r="A33" s="17">
        <v>6</v>
      </c>
      <c r="B33" s="18" t="s">
        <v>24</v>
      </c>
      <c r="C33" s="19">
        <v>9221</v>
      </c>
      <c r="D33" s="20">
        <v>649897.43</v>
      </c>
      <c r="E33" s="19">
        <v>44347</v>
      </c>
      <c r="F33" s="40">
        <v>4</v>
      </c>
      <c r="G33" s="21">
        <v>40150</v>
      </c>
      <c r="H33" s="22"/>
      <c r="I33" s="22"/>
      <c r="J33" s="22"/>
      <c r="K33" s="22"/>
      <c r="L33" s="24"/>
      <c r="M33" s="45">
        <v>1341139.807</v>
      </c>
      <c r="N33" s="46">
        <v>4459566.42</v>
      </c>
      <c r="O33" s="25">
        <f t="shared" si="13"/>
        <v>3659514.5999999996</v>
      </c>
      <c r="P33" s="26">
        <f t="shared" si="14"/>
        <v>64411926.356400006</v>
      </c>
      <c r="Q33" s="33">
        <f t="shared" si="10"/>
        <v>68071440.9564</v>
      </c>
      <c r="R33" s="44">
        <f t="shared" si="11"/>
        <v>7382.218952000869</v>
      </c>
      <c r="S33" s="47">
        <f t="shared" si="12"/>
        <v>70.48014640494524</v>
      </c>
      <c r="T33" s="273">
        <f>C33-'01.06.2017    '!C33</f>
        <v>59</v>
      </c>
    </row>
    <row r="34" spans="1:20" s="30" customFormat="1" ht="15">
      <c r="A34" s="17">
        <v>7</v>
      </c>
      <c r="B34" s="18" t="s">
        <v>25</v>
      </c>
      <c r="C34" s="19">
        <v>3845</v>
      </c>
      <c r="D34" s="48">
        <v>239709.79</v>
      </c>
      <c r="E34" s="21">
        <v>14711</v>
      </c>
      <c r="F34" s="22">
        <v>5</v>
      </c>
      <c r="G34" s="22">
        <v>10354</v>
      </c>
      <c r="H34" s="22">
        <v>2866</v>
      </c>
      <c r="I34" s="22">
        <v>233</v>
      </c>
      <c r="J34" s="22"/>
      <c r="K34" s="22"/>
      <c r="L34" s="49"/>
      <c r="M34" s="31">
        <v>249795.89</v>
      </c>
      <c r="N34" s="32">
        <v>831142.59</v>
      </c>
      <c r="O34" s="25">
        <f t="shared" si="13"/>
        <v>1406335.7999999998</v>
      </c>
      <c r="P34" s="25">
        <f t="shared" si="14"/>
        <v>23814406.9692</v>
      </c>
      <c r="Q34" s="33">
        <f t="shared" si="10"/>
        <v>25220742.7692</v>
      </c>
      <c r="R34" s="44">
        <f t="shared" si="11"/>
        <v>6559.360928270481</v>
      </c>
      <c r="S34" s="47">
        <f t="shared" si="12"/>
        <v>62.343248374512356</v>
      </c>
      <c r="T34" s="273">
        <f>C34-'01.06.2017    '!C34</f>
        <v>10</v>
      </c>
    </row>
    <row r="35" spans="1:20" s="30" customFormat="1" ht="15">
      <c r="A35" s="17">
        <v>8</v>
      </c>
      <c r="B35" s="18" t="s">
        <v>26</v>
      </c>
      <c r="C35" s="19">
        <v>3320</v>
      </c>
      <c r="D35" s="20">
        <v>160145.16</v>
      </c>
      <c r="E35" s="19">
        <v>10864</v>
      </c>
      <c r="F35" s="21"/>
      <c r="G35" s="21">
        <v>7830</v>
      </c>
      <c r="H35" s="22">
        <v>0</v>
      </c>
      <c r="I35" s="22">
        <v>229</v>
      </c>
      <c r="J35" s="22"/>
      <c r="K35" s="22">
        <v>7</v>
      </c>
      <c r="L35" s="24"/>
      <c r="M35" s="31">
        <v>116584.128</v>
      </c>
      <c r="N35" s="32">
        <v>388483.76</v>
      </c>
      <c r="O35" s="25">
        <f t="shared" si="13"/>
        <v>729056.94</v>
      </c>
      <c r="P35" s="25">
        <f t="shared" si="14"/>
        <v>15699426.4968</v>
      </c>
      <c r="Q35" s="33">
        <f t="shared" si="10"/>
        <v>16428483.4368</v>
      </c>
      <c r="R35" s="50">
        <f t="shared" si="11"/>
        <v>4948.338384578313</v>
      </c>
      <c r="S35" s="51">
        <f t="shared" si="12"/>
        <v>48.23649397590361</v>
      </c>
      <c r="T35" s="273">
        <f>C35-'01.06.2017    '!C35</f>
        <v>-69</v>
      </c>
    </row>
    <row r="36" spans="1:20" s="30" customFormat="1" ht="15">
      <c r="A36" s="17">
        <v>9</v>
      </c>
      <c r="B36" s="18" t="s">
        <v>27</v>
      </c>
      <c r="C36" s="19">
        <v>3558</v>
      </c>
      <c r="D36" s="20">
        <v>200842</v>
      </c>
      <c r="E36" s="19">
        <v>15698</v>
      </c>
      <c r="F36" s="21">
        <v>0</v>
      </c>
      <c r="G36" s="21">
        <v>12004</v>
      </c>
      <c r="H36" s="23">
        <v>4</v>
      </c>
      <c r="I36" s="23">
        <v>677</v>
      </c>
      <c r="J36" s="23"/>
      <c r="K36" s="23"/>
      <c r="L36" s="24"/>
      <c r="M36" s="31">
        <v>336649.083</v>
      </c>
      <c r="N36" s="32">
        <v>1119426.1</v>
      </c>
      <c r="O36" s="25">
        <f t="shared" si="13"/>
        <v>1140040.6199999999</v>
      </c>
      <c r="P36" s="25">
        <f t="shared" si="14"/>
        <v>19914750.78</v>
      </c>
      <c r="Q36" s="33">
        <f t="shared" si="10"/>
        <v>21054791.400000002</v>
      </c>
      <c r="R36" s="52">
        <f t="shared" si="11"/>
        <v>5917.591736930861</v>
      </c>
      <c r="S36" s="47">
        <f t="shared" si="12"/>
        <v>56.448004496908375</v>
      </c>
      <c r="T36" s="273">
        <f>C36-'01.06.2017    '!C36</f>
        <v>7</v>
      </c>
    </row>
    <row r="37" spans="1:20" s="30" customFormat="1" ht="15">
      <c r="A37" s="17">
        <v>10</v>
      </c>
      <c r="B37" s="18" t="s">
        <v>28</v>
      </c>
      <c r="C37" s="19">
        <v>1483</v>
      </c>
      <c r="D37" s="20">
        <v>103424.5</v>
      </c>
      <c r="E37" s="19">
        <v>5804</v>
      </c>
      <c r="F37" s="21"/>
      <c r="G37" s="21">
        <v>3523</v>
      </c>
      <c r="H37" s="22">
        <v>1055</v>
      </c>
      <c r="I37" s="22">
        <v>142</v>
      </c>
      <c r="J37" s="22"/>
      <c r="K37" s="22"/>
      <c r="L37" s="24"/>
      <c r="M37" s="31">
        <v>39647.977</v>
      </c>
      <c r="N37" s="32">
        <v>131837.68</v>
      </c>
      <c r="O37" s="25">
        <v>495056.46</v>
      </c>
      <c r="P37" s="25">
        <f>(D37*15.58)*6+O37</f>
        <v>10163178.72</v>
      </c>
      <c r="Q37" s="33">
        <f t="shared" si="10"/>
        <v>10658235.180000002</v>
      </c>
      <c r="R37" s="53">
        <f t="shared" si="11"/>
        <v>7186.942130815914</v>
      </c>
      <c r="S37" s="29">
        <f t="shared" si="12"/>
        <v>69.74005394470667</v>
      </c>
      <c r="T37" s="273">
        <f>C37-'01.06.2017    '!C37</f>
        <v>-34</v>
      </c>
    </row>
    <row r="38" spans="1:20" s="30" customFormat="1" ht="15">
      <c r="A38" s="17">
        <v>11</v>
      </c>
      <c r="B38" s="18" t="s">
        <v>29</v>
      </c>
      <c r="C38" s="19">
        <v>12543</v>
      </c>
      <c r="D38" s="54">
        <v>951948.54</v>
      </c>
      <c r="E38" s="19">
        <v>53143</v>
      </c>
      <c r="F38" s="21"/>
      <c r="G38" s="21">
        <v>51608</v>
      </c>
      <c r="H38" s="22">
        <v>49</v>
      </c>
      <c r="I38" s="22"/>
      <c r="J38" s="22"/>
      <c r="K38" s="22"/>
      <c r="L38" s="24"/>
      <c r="M38" s="31">
        <v>914767.919</v>
      </c>
      <c r="N38" s="32">
        <v>3096726.14</v>
      </c>
      <c r="O38" s="25">
        <f t="shared" si="13"/>
        <v>4711191.24</v>
      </c>
      <c r="P38" s="26">
        <f t="shared" si="14"/>
        <v>93699340.75919999</v>
      </c>
      <c r="Q38" s="27">
        <f t="shared" si="10"/>
        <v>98410531.99919999</v>
      </c>
      <c r="R38" s="28">
        <f t="shared" si="11"/>
        <v>7845.852826213823</v>
      </c>
      <c r="S38" s="29">
        <f t="shared" si="12"/>
        <v>75.89480507055728</v>
      </c>
      <c r="T38" s="273">
        <f>C38-'01.06.2017    '!C38</f>
        <v>-11</v>
      </c>
    </row>
    <row r="39" spans="1:20" s="30" customFormat="1" ht="15">
      <c r="A39" s="17">
        <v>12</v>
      </c>
      <c r="B39" s="18" t="s">
        <v>30</v>
      </c>
      <c r="C39" s="55">
        <v>4354</v>
      </c>
      <c r="D39" s="54">
        <v>294270.6</v>
      </c>
      <c r="E39" s="19">
        <v>19216</v>
      </c>
      <c r="F39" s="21"/>
      <c r="G39" s="56">
        <v>16306</v>
      </c>
      <c r="H39" s="22">
        <v>229</v>
      </c>
      <c r="I39" s="22">
        <v>18</v>
      </c>
      <c r="J39" s="22"/>
      <c r="K39" s="22"/>
      <c r="L39" s="24"/>
      <c r="M39" s="31">
        <v>184483.731</v>
      </c>
      <c r="N39" s="32">
        <v>613489.64</v>
      </c>
      <c r="O39" s="25">
        <f t="shared" si="13"/>
        <v>1523031.72</v>
      </c>
      <c r="P39" s="26">
        <f t="shared" si="14"/>
        <v>29031447.408</v>
      </c>
      <c r="Q39" s="27">
        <f t="shared" si="10"/>
        <v>30554479.128</v>
      </c>
      <c r="R39" s="44">
        <f t="shared" si="11"/>
        <v>7017.565256775379</v>
      </c>
      <c r="S39" s="47">
        <f t="shared" si="12"/>
        <v>67.58626550298575</v>
      </c>
      <c r="T39" s="273">
        <f>C39-'01.06.2017    '!C39</f>
        <v>4</v>
      </c>
    </row>
    <row r="40" spans="1:20" s="30" customFormat="1" ht="15">
      <c r="A40" s="17">
        <v>13</v>
      </c>
      <c r="B40" s="18" t="s">
        <v>31</v>
      </c>
      <c r="C40" s="55">
        <v>10569</v>
      </c>
      <c r="D40" s="263">
        <v>834184.85</v>
      </c>
      <c r="E40" s="19">
        <v>50522</v>
      </c>
      <c r="F40" s="21">
        <v>211</v>
      </c>
      <c r="G40" s="56">
        <v>46036</v>
      </c>
      <c r="H40" s="22">
        <v>782</v>
      </c>
      <c r="I40" s="22">
        <v>1</v>
      </c>
      <c r="J40" s="22"/>
      <c r="K40" s="22"/>
      <c r="L40" s="24"/>
      <c r="M40" s="57">
        <v>885937.263</v>
      </c>
      <c r="N40" s="58">
        <v>2944260.73</v>
      </c>
      <c r="O40" s="25">
        <f t="shared" si="13"/>
        <v>4330536.12</v>
      </c>
      <c r="P40" s="25">
        <f t="shared" si="14"/>
        <v>82310135.898</v>
      </c>
      <c r="Q40" s="33">
        <f>O40+P40</f>
        <v>86640672.018</v>
      </c>
      <c r="R40" s="53">
        <f t="shared" si="11"/>
        <v>8197.622482543287</v>
      </c>
      <c r="S40" s="59">
        <f t="shared" si="12"/>
        <v>78.9275096981739</v>
      </c>
      <c r="T40" s="273">
        <f>C40-'01.06.2017    '!C40</f>
        <v>23</v>
      </c>
    </row>
    <row r="41" spans="1:20" s="2" customFormat="1" ht="15">
      <c r="A41" s="17">
        <v>14</v>
      </c>
      <c r="B41" s="18" t="s">
        <v>32</v>
      </c>
      <c r="C41" s="55">
        <v>313</v>
      </c>
      <c r="D41" s="54">
        <v>28300.65</v>
      </c>
      <c r="E41" s="19">
        <v>1177</v>
      </c>
      <c r="F41" s="21"/>
      <c r="G41" s="56">
        <v>1094</v>
      </c>
      <c r="H41" s="22">
        <v>23</v>
      </c>
      <c r="I41" s="22"/>
      <c r="J41" s="22"/>
      <c r="K41" s="22"/>
      <c r="L41" s="24"/>
      <c r="M41" s="31">
        <v>3711.332</v>
      </c>
      <c r="N41" s="58">
        <v>12341.02</v>
      </c>
      <c r="O41" s="25">
        <f t="shared" si="13"/>
        <v>103292.40000000001</v>
      </c>
      <c r="P41" s="26">
        <f>(D41*15.58)*6+O41</f>
        <v>2748837.162</v>
      </c>
      <c r="Q41" s="33">
        <f>O41+P41</f>
        <v>2852129.562</v>
      </c>
      <c r="R41" s="44">
        <f t="shared" si="11"/>
        <v>9112.235022364217</v>
      </c>
      <c r="S41" s="47">
        <f t="shared" si="12"/>
        <v>90.41741214057508</v>
      </c>
      <c r="T41" s="273">
        <f>C41-'01.06.2017    '!C41</f>
        <v>-1</v>
      </c>
    </row>
    <row r="42" spans="1:20" s="2" customFormat="1" ht="15">
      <c r="A42" s="17">
        <v>15</v>
      </c>
      <c r="B42" s="18" t="s">
        <v>33</v>
      </c>
      <c r="C42" s="22">
        <v>298</v>
      </c>
      <c r="D42" s="60">
        <v>16745.59</v>
      </c>
      <c r="E42" s="19">
        <v>1209</v>
      </c>
      <c r="F42" s="21"/>
      <c r="G42" s="22">
        <v>948</v>
      </c>
      <c r="H42" s="56">
        <v>29</v>
      </c>
      <c r="I42" s="56">
        <v>18</v>
      </c>
      <c r="J42" s="56"/>
      <c r="K42" s="56"/>
      <c r="L42" s="24"/>
      <c r="M42" s="31">
        <v>61600.261</v>
      </c>
      <c r="N42" s="32">
        <v>204836.6</v>
      </c>
      <c r="O42" s="25">
        <f t="shared" si="13"/>
        <v>92127.59999999999</v>
      </c>
      <c r="P42" s="25">
        <f>(D42*15.58)*6+O42</f>
        <v>1657505.3532</v>
      </c>
      <c r="Q42" s="33">
        <f t="shared" si="10"/>
        <v>1749632.9532</v>
      </c>
      <c r="R42" s="28">
        <f t="shared" si="11"/>
        <v>5871.251520805369</v>
      </c>
      <c r="S42" s="51">
        <f t="shared" si="12"/>
        <v>56.193255033557044</v>
      </c>
      <c r="T42" s="273">
        <f>C42-'01.06.2017    '!C42</f>
        <v>-18</v>
      </c>
    </row>
    <row r="43" spans="1:47" ht="15">
      <c r="A43" s="61"/>
      <c r="B43" s="62" t="s">
        <v>34</v>
      </c>
      <c r="C43" s="211">
        <f>SUM(C28:C42)</f>
        <v>141235</v>
      </c>
      <c r="D43" s="180">
        <f aca="true" t="shared" si="15" ref="D43:L43">SUM(D28:D42)</f>
        <v>8656174.526</v>
      </c>
      <c r="E43" s="211">
        <f t="shared" si="15"/>
        <v>489068</v>
      </c>
      <c r="F43" s="211">
        <f t="shared" si="15"/>
        <v>466</v>
      </c>
      <c r="G43" s="211">
        <f t="shared" si="15"/>
        <v>421986</v>
      </c>
      <c r="H43" s="211">
        <f t="shared" si="15"/>
        <v>29332</v>
      </c>
      <c r="I43" s="211">
        <f t="shared" si="15"/>
        <v>2369</v>
      </c>
      <c r="J43" s="211">
        <f t="shared" si="15"/>
        <v>1</v>
      </c>
      <c r="K43" s="211">
        <f t="shared" si="15"/>
        <v>7</v>
      </c>
      <c r="L43" s="211">
        <f t="shared" si="15"/>
        <v>0</v>
      </c>
      <c r="M43" s="179">
        <f>SUM(M28:M42)</f>
        <v>8319153.923999999</v>
      </c>
      <c r="N43" s="180">
        <f>SUM(N28:N42)</f>
        <v>27717051.730000008</v>
      </c>
      <c r="O43" s="152">
        <f>SUM(O28:O42)</f>
        <v>43219339.62</v>
      </c>
      <c r="P43" s="152">
        <f>SUM(P28:P42)</f>
        <v>843156344.3224797</v>
      </c>
      <c r="Q43" s="152">
        <f>SUM(Q28:Q42)</f>
        <v>886375683.9424798</v>
      </c>
      <c r="R43" s="153">
        <f>Q43/C43</f>
        <v>6275.892547473925</v>
      </c>
      <c r="S43" s="153">
        <f t="shared" si="12"/>
        <v>61.28916009487734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O44" s="9"/>
      <c r="P44" s="9"/>
      <c r="Q44" s="9"/>
      <c r="R44" s="9"/>
      <c r="S44" s="9"/>
      <c r="T44" s="2"/>
      <c r="U44" s="2">
        <v>3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30" customHeight="1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4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20" s="30" customFormat="1" ht="15">
      <c r="A48" s="17">
        <v>1</v>
      </c>
      <c r="B48" s="18" t="s">
        <v>19</v>
      </c>
      <c r="C48" s="19">
        <v>23571</v>
      </c>
      <c r="D48" s="20">
        <v>2834997.65</v>
      </c>
      <c r="E48" s="19">
        <v>85804</v>
      </c>
      <c r="F48" s="21"/>
      <c r="G48" s="21">
        <v>49401</v>
      </c>
      <c r="H48" s="22">
        <v>36403</v>
      </c>
      <c r="I48" s="23"/>
      <c r="J48" s="23"/>
      <c r="K48" s="23"/>
      <c r="L48" s="24">
        <f>C48</f>
        <v>23571</v>
      </c>
      <c r="M48" s="241">
        <v>2031359.379</v>
      </c>
      <c r="N48" s="242">
        <v>6754849.07</v>
      </c>
      <c r="O48" s="25">
        <f aca="true" t="shared" si="16" ref="O48:O61">(F48*10.15+G48*15.19+H48*25.98+I48*11.17+J48*5.08+K48*1.98)*6</f>
        <v>10176906.78</v>
      </c>
      <c r="P48" s="26">
        <f>(D48*15.58)*6+O48</f>
        <v>275192487.102</v>
      </c>
      <c r="Q48" s="27">
        <f>O48+P48</f>
        <v>285369393.88199997</v>
      </c>
      <c r="R48" s="28">
        <f aca="true" t="shared" si="17" ref="R48:R63">Q48/C48</f>
        <v>12106.800470154001</v>
      </c>
      <c r="S48" s="29">
        <f aca="true" t="shared" si="18" ref="S48:S63">D48/C48</f>
        <v>120.27481439056467</v>
      </c>
      <c r="T48" s="274">
        <f>C48-'01.06.2017    '!C48</f>
        <v>-128</v>
      </c>
    </row>
    <row r="49" spans="1:20" s="30" customFormat="1" ht="15">
      <c r="A49" s="17">
        <v>2</v>
      </c>
      <c r="B49" s="18" t="s">
        <v>20</v>
      </c>
      <c r="C49" s="19">
        <v>5244</v>
      </c>
      <c r="D49" s="20">
        <v>505355.01</v>
      </c>
      <c r="E49" s="19">
        <v>19971</v>
      </c>
      <c r="F49" s="21"/>
      <c r="G49" s="21">
        <v>18910</v>
      </c>
      <c r="H49" s="22">
        <v>909</v>
      </c>
      <c r="I49" s="22">
        <v>0</v>
      </c>
      <c r="J49" s="22">
        <v>0</v>
      </c>
      <c r="K49" s="22">
        <v>0</v>
      </c>
      <c r="L49" s="24">
        <f>C49</f>
        <v>5244</v>
      </c>
      <c r="M49" s="31">
        <v>709230.73</v>
      </c>
      <c r="N49" s="32">
        <v>2334874.19</v>
      </c>
      <c r="O49" s="25">
        <f t="shared" si="16"/>
        <v>1865152.3199999998</v>
      </c>
      <c r="P49" s="25">
        <v>49105738.6548</v>
      </c>
      <c r="Q49" s="33">
        <f>O49+P49</f>
        <v>50970890.9748</v>
      </c>
      <c r="R49" s="28">
        <f t="shared" si="17"/>
        <v>9719.849537528604</v>
      </c>
      <c r="S49" s="29">
        <f t="shared" si="18"/>
        <v>96.36823226544622</v>
      </c>
      <c r="T49" s="274">
        <f>C49-'01.06.2017    '!C49</f>
        <v>11</v>
      </c>
    </row>
    <row r="50" spans="1:20" s="30" customFormat="1" ht="15">
      <c r="A50" s="17">
        <v>3</v>
      </c>
      <c r="B50" s="18" t="s">
        <v>21</v>
      </c>
      <c r="C50" s="23">
        <v>8518</v>
      </c>
      <c r="D50" s="35">
        <v>1013001.26</v>
      </c>
      <c r="E50" s="19">
        <v>42072</v>
      </c>
      <c r="F50" s="21"/>
      <c r="G50" s="22">
        <v>36232</v>
      </c>
      <c r="H50" s="22">
        <v>5521</v>
      </c>
      <c r="I50" s="22">
        <v>768</v>
      </c>
      <c r="J50" s="22"/>
      <c r="K50" s="22">
        <v>15</v>
      </c>
      <c r="L50" s="24">
        <f aca="true" t="shared" si="19" ref="L50:L61">C50</f>
        <v>8518</v>
      </c>
      <c r="M50" s="31">
        <v>1293284.656</v>
      </c>
      <c r="N50" s="32">
        <v>4300324.91</v>
      </c>
      <c r="O50" s="25">
        <f t="shared" si="16"/>
        <v>4214447.52</v>
      </c>
      <c r="P50" s="26">
        <f>(D50*15.58)*6+O50</f>
        <v>98909805.30479999</v>
      </c>
      <c r="Q50" s="27">
        <f>O50+P50</f>
        <v>103124252.82479998</v>
      </c>
      <c r="R50" s="28">
        <f t="shared" si="17"/>
        <v>12106.62747414886</v>
      </c>
      <c r="S50" s="29">
        <f t="shared" si="18"/>
        <v>118.92477811692886</v>
      </c>
      <c r="T50" s="274">
        <f>C50-'01.06.2017    '!C50</f>
        <v>12</v>
      </c>
    </row>
    <row r="51" spans="1:20" s="30" customFormat="1" ht="15">
      <c r="A51" s="17">
        <v>4</v>
      </c>
      <c r="B51" s="18" t="s">
        <v>22</v>
      </c>
      <c r="C51" s="19">
        <v>14735</v>
      </c>
      <c r="D51" s="20">
        <v>1725720.39</v>
      </c>
      <c r="E51" s="19">
        <v>71460</v>
      </c>
      <c r="F51" s="21"/>
      <c r="G51" s="21">
        <v>58549</v>
      </c>
      <c r="H51" s="22">
        <v>10902</v>
      </c>
      <c r="I51" s="22">
        <v>1199</v>
      </c>
      <c r="J51" s="22"/>
      <c r="K51" s="40"/>
      <c r="L51" s="24">
        <f t="shared" si="19"/>
        <v>14735</v>
      </c>
      <c r="M51" s="31">
        <v>2495900.38</v>
      </c>
      <c r="N51" s="32">
        <v>8260374.79</v>
      </c>
      <c r="O51" s="26">
        <f t="shared" si="16"/>
        <v>7115916.600000001</v>
      </c>
      <c r="P51" s="26">
        <f aca="true" t="shared" si="20" ref="P51:P62">(D51*15.58)*6+O51</f>
        <v>168436258.65719998</v>
      </c>
      <c r="Q51" s="27">
        <f aca="true" t="shared" si="21" ref="Q51:Q62">O51+P51</f>
        <v>175552175.25719997</v>
      </c>
      <c r="R51" s="28">
        <f t="shared" si="17"/>
        <v>11913.95828009501</v>
      </c>
      <c r="S51" s="29">
        <f t="shared" si="18"/>
        <v>117.11709467254835</v>
      </c>
      <c r="T51" s="274">
        <f>C51-'01.06.2017    '!C51</f>
        <v>-42</v>
      </c>
    </row>
    <row r="52" spans="1:20" s="30" customFormat="1" ht="15">
      <c r="A52" s="17">
        <v>5</v>
      </c>
      <c r="B52" s="18" t="s">
        <v>23</v>
      </c>
      <c r="C52" s="19">
        <v>17730</v>
      </c>
      <c r="D52" s="20">
        <v>1932380.09</v>
      </c>
      <c r="E52" s="19">
        <v>81729</v>
      </c>
      <c r="F52" s="21">
        <v>6</v>
      </c>
      <c r="G52" s="21">
        <v>79949</v>
      </c>
      <c r="H52" s="22">
        <v>1630</v>
      </c>
      <c r="I52" s="41"/>
      <c r="J52" s="41"/>
      <c r="K52" s="41"/>
      <c r="L52" s="24">
        <f t="shared" si="19"/>
        <v>17730</v>
      </c>
      <c r="M52" s="42">
        <v>3901699.349</v>
      </c>
      <c r="N52" s="43">
        <v>12970952.19</v>
      </c>
      <c r="O52" s="25">
        <f t="shared" si="16"/>
        <v>7541001.659999999</v>
      </c>
      <c r="P52" s="25">
        <f t="shared" si="20"/>
        <v>188179892.4732</v>
      </c>
      <c r="Q52" s="33">
        <f t="shared" si="21"/>
        <v>195720894.1332</v>
      </c>
      <c r="R52" s="44">
        <f t="shared" si="17"/>
        <v>11038.967520203045</v>
      </c>
      <c r="S52" s="29">
        <f t="shared" si="18"/>
        <v>108.98928877608573</v>
      </c>
      <c r="T52" s="274">
        <f>C52-'01.06.2017    '!C52</f>
        <v>5</v>
      </c>
    </row>
    <row r="53" spans="1:20" s="30" customFormat="1" ht="15">
      <c r="A53" s="17">
        <v>6</v>
      </c>
      <c r="B53" s="18" t="s">
        <v>24</v>
      </c>
      <c r="C53" s="19">
        <v>8483</v>
      </c>
      <c r="D53" s="156">
        <v>1130920.225</v>
      </c>
      <c r="E53" s="19">
        <v>47066</v>
      </c>
      <c r="F53" s="40"/>
      <c r="G53" s="21">
        <v>46665</v>
      </c>
      <c r="H53" s="22">
        <v>5</v>
      </c>
      <c r="I53" s="22"/>
      <c r="J53" s="22"/>
      <c r="K53" s="22"/>
      <c r="L53" s="24">
        <f t="shared" si="19"/>
        <v>8483</v>
      </c>
      <c r="M53" s="45">
        <v>1271247.329</v>
      </c>
      <c r="N53" s="46">
        <v>4222315.61</v>
      </c>
      <c r="O53" s="25">
        <f t="shared" si="16"/>
        <v>4253827.5</v>
      </c>
      <c r="P53" s="26">
        <f t="shared" si="20"/>
        <v>109972250.13300002</v>
      </c>
      <c r="Q53" s="33">
        <f t="shared" si="21"/>
        <v>114226077.63300002</v>
      </c>
      <c r="R53" s="44">
        <f t="shared" si="17"/>
        <v>13465.29265979017</v>
      </c>
      <c r="S53" s="47">
        <f t="shared" si="18"/>
        <v>133.3160703760462</v>
      </c>
      <c r="T53" s="274">
        <f>C53-'01.06.2017    '!C53</f>
        <v>-55</v>
      </c>
    </row>
    <row r="54" spans="1:20" s="30" customFormat="1" ht="15">
      <c r="A54" s="17">
        <v>7</v>
      </c>
      <c r="B54" s="18" t="s">
        <v>25</v>
      </c>
      <c r="C54" s="19">
        <v>9200</v>
      </c>
      <c r="D54" s="48">
        <v>1198687.72</v>
      </c>
      <c r="E54" s="21">
        <v>43148</v>
      </c>
      <c r="F54" s="22"/>
      <c r="G54" s="22">
        <v>27080</v>
      </c>
      <c r="H54" s="22">
        <v>15646</v>
      </c>
      <c r="I54" s="22">
        <v>1330</v>
      </c>
      <c r="J54" s="22"/>
      <c r="K54" s="22"/>
      <c r="L54" s="24">
        <f t="shared" si="19"/>
        <v>9200</v>
      </c>
      <c r="M54" s="31">
        <v>928420.871</v>
      </c>
      <c r="N54" s="32">
        <v>3087186.72</v>
      </c>
      <c r="O54" s="25">
        <f t="shared" si="16"/>
        <v>4996106.28</v>
      </c>
      <c r="P54" s="25">
        <f t="shared" si="20"/>
        <v>117049434.34560001</v>
      </c>
      <c r="Q54" s="33">
        <f t="shared" si="21"/>
        <v>122045540.62560001</v>
      </c>
      <c r="R54" s="44">
        <f t="shared" si="17"/>
        <v>13265.819633217392</v>
      </c>
      <c r="S54" s="47">
        <f t="shared" si="18"/>
        <v>130.29214347826087</v>
      </c>
      <c r="T54" s="274">
        <f>C54-'01.06.2017    '!C54</f>
        <v>-4</v>
      </c>
    </row>
    <row r="55" spans="1:20" s="30" customFormat="1" ht="15">
      <c r="A55" s="17">
        <v>8</v>
      </c>
      <c r="B55" s="18" t="s">
        <v>26</v>
      </c>
      <c r="C55" s="19">
        <v>8447</v>
      </c>
      <c r="D55" s="156">
        <v>694140.157</v>
      </c>
      <c r="E55" s="19">
        <v>36310</v>
      </c>
      <c r="F55" s="21"/>
      <c r="G55" s="21">
        <v>23846</v>
      </c>
      <c r="H55" s="22">
        <v>0</v>
      </c>
      <c r="I55" s="22">
        <v>1292</v>
      </c>
      <c r="J55" s="22"/>
      <c r="K55" s="22">
        <v>93</v>
      </c>
      <c r="L55" s="24">
        <f t="shared" si="19"/>
        <v>8447</v>
      </c>
      <c r="M55" s="31">
        <v>647065.508</v>
      </c>
      <c r="N55" s="32">
        <v>2151954.9</v>
      </c>
      <c r="O55" s="25">
        <f t="shared" si="16"/>
        <v>2261019.12</v>
      </c>
      <c r="P55" s="25">
        <f t="shared" si="20"/>
        <v>67149240.99636</v>
      </c>
      <c r="Q55" s="33">
        <f t="shared" si="21"/>
        <v>69410260.11636001</v>
      </c>
      <c r="R55" s="50">
        <f t="shared" si="17"/>
        <v>8217.14929754469</v>
      </c>
      <c r="S55" s="51">
        <f t="shared" si="18"/>
        <v>82.17593903160886</v>
      </c>
      <c r="T55" s="274">
        <f>C55-'01.06.2017    '!C55</f>
        <v>71</v>
      </c>
    </row>
    <row r="56" spans="1:20" s="30" customFormat="1" ht="15">
      <c r="A56" s="17">
        <v>9</v>
      </c>
      <c r="B56" s="18" t="s">
        <v>27</v>
      </c>
      <c r="C56" s="19">
        <v>4628</v>
      </c>
      <c r="D56" s="20">
        <v>423469.5</v>
      </c>
      <c r="E56" s="19">
        <v>22921</v>
      </c>
      <c r="F56" s="21"/>
      <c r="G56" s="21">
        <v>22885</v>
      </c>
      <c r="H56" s="23"/>
      <c r="I56" s="23">
        <v>1719</v>
      </c>
      <c r="J56" s="23"/>
      <c r="K56" s="23"/>
      <c r="L56" s="24">
        <f t="shared" si="19"/>
        <v>4628</v>
      </c>
      <c r="M56" s="31">
        <v>1176206.07</v>
      </c>
      <c r="N56" s="32">
        <v>3910849.67</v>
      </c>
      <c r="O56" s="25">
        <f>(F56*10.15+G56*15.19+H56*25.98+I56*11.17+J56*5.08+K56*1.98)*6</f>
        <v>2200946.28</v>
      </c>
      <c r="P56" s="25">
        <f>(D56*15.58)*6+O56</f>
        <v>41786875.14</v>
      </c>
      <c r="Q56" s="33">
        <f t="shared" si="21"/>
        <v>43987821.42</v>
      </c>
      <c r="R56" s="52">
        <f t="shared" si="17"/>
        <v>9504.715086430424</v>
      </c>
      <c r="S56" s="47">
        <f t="shared" si="18"/>
        <v>91.50162057044079</v>
      </c>
      <c r="T56" s="274">
        <f>C56-'01.06.2017    '!C56</f>
        <v>-6</v>
      </c>
    </row>
    <row r="57" spans="1:20" s="30" customFormat="1" ht="15">
      <c r="A57" s="17">
        <v>10</v>
      </c>
      <c r="B57" s="18" t="s">
        <v>28</v>
      </c>
      <c r="C57" s="19">
        <v>2756</v>
      </c>
      <c r="D57" s="20">
        <v>324254</v>
      </c>
      <c r="E57" s="19">
        <v>12925</v>
      </c>
      <c r="F57" s="21"/>
      <c r="G57" s="21">
        <v>7106</v>
      </c>
      <c r="H57" s="22">
        <v>5560</v>
      </c>
      <c r="I57" s="22">
        <v>467</v>
      </c>
      <c r="J57" s="22">
        <v>9</v>
      </c>
      <c r="K57" s="22">
        <v>3</v>
      </c>
      <c r="L57" s="24">
        <f t="shared" si="19"/>
        <v>2756</v>
      </c>
      <c r="M57" s="31">
        <v>410684.186</v>
      </c>
      <c r="N57" s="32">
        <v>1300164.43</v>
      </c>
      <c r="O57" s="25">
        <f t="shared" si="16"/>
        <v>1545941.9400000002</v>
      </c>
      <c r="P57" s="25">
        <f t="shared" si="20"/>
        <v>31857205.860000003</v>
      </c>
      <c r="Q57" s="33">
        <f t="shared" si="21"/>
        <v>33403147.800000004</v>
      </c>
      <c r="R57" s="53">
        <f t="shared" si="17"/>
        <v>12120.155224963717</v>
      </c>
      <c r="S57" s="29">
        <f t="shared" si="18"/>
        <v>117.65384615384616</v>
      </c>
      <c r="T57" s="274">
        <f>C57-'01.06.2017    '!C57</f>
        <v>41</v>
      </c>
    </row>
    <row r="58" spans="1:20" s="30" customFormat="1" ht="15">
      <c r="A58" s="17">
        <v>11</v>
      </c>
      <c r="B58" s="18" t="s">
        <v>29</v>
      </c>
      <c r="C58" s="19">
        <v>10347</v>
      </c>
      <c r="D58" s="54">
        <v>1388141.368</v>
      </c>
      <c r="E58" s="19">
        <v>48960</v>
      </c>
      <c r="F58" s="21">
        <v>4</v>
      </c>
      <c r="G58" s="21">
        <v>48624</v>
      </c>
      <c r="H58" s="22">
        <v>180</v>
      </c>
      <c r="I58" s="22">
        <v>2</v>
      </c>
      <c r="J58" s="22"/>
      <c r="K58" s="22"/>
      <c r="L58" s="24">
        <f t="shared" si="19"/>
        <v>10347</v>
      </c>
      <c r="M58" s="31">
        <v>2015048.579</v>
      </c>
      <c r="N58" s="32">
        <v>6700515.25</v>
      </c>
      <c r="O58" s="25">
        <f t="shared" si="16"/>
        <v>4460027.399999999</v>
      </c>
      <c r="P58" s="26">
        <f>(D58*15.58)*6+O58</f>
        <v>134223482.48064002</v>
      </c>
      <c r="Q58" s="27">
        <f t="shared" si="21"/>
        <v>138683509.88064003</v>
      </c>
      <c r="R58" s="28">
        <f t="shared" si="17"/>
        <v>13403.257937628301</v>
      </c>
      <c r="S58" s="29">
        <f t="shared" si="18"/>
        <v>134.1588255533005</v>
      </c>
      <c r="T58" s="274">
        <f>C58-'01.06.2017    '!C58</f>
        <v>19</v>
      </c>
    </row>
    <row r="59" spans="1:20" s="30" customFormat="1" ht="15">
      <c r="A59" s="17">
        <v>12</v>
      </c>
      <c r="B59" s="18" t="s">
        <v>30</v>
      </c>
      <c r="C59" s="55">
        <v>7836</v>
      </c>
      <c r="D59" s="54">
        <v>799890.84</v>
      </c>
      <c r="E59" s="19">
        <v>32432</v>
      </c>
      <c r="F59" s="21"/>
      <c r="G59" s="56">
        <v>29938</v>
      </c>
      <c r="H59" s="22">
        <v>2343</v>
      </c>
      <c r="I59" s="22">
        <v>109</v>
      </c>
      <c r="J59" s="22"/>
      <c r="K59" s="22"/>
      <c r="L59" s="24">
        <f t="shared" si="19"/>
        <v>7836</v>
      </c>
      <c r="M59" s="31">
        <v>1101179.688</v>
      </c>
      <c r="N59" s="32">
        <v>3661640.22</v>
      </c>
      <c r="O59" s="25">
        <f t="shared" si="16"/>
        <v>3101081.34</v>
      </c>
      <c r="P59" s="26">
        <f t="shared" si="20"/>
        <v>77874877.0632</v>
      </c>
      <c r="Q59" s="27">
        <f t="shared" si="21"/>
        <v>80975958.4032</v>
      </c>
      <c r="R59" s="44">
        <f t="shared" si="17"/>
        <v>10333.838489433385</v>
      </c>
      <c r="S59" s="47">
        <f t="shared" si="18"/>
        <v>102.07897396630933</v>
      </c>
      <c r="T59" s="274">
        <f>C59-'01.06.2017    '!C59</f>
        <v>-2</v>
      </c>
    </row>
    <row r="60" spans="1:20" s="30" customFormat="1" ht="15">
      <c r="A60" s="17">
        <v>13</v>
      </c>
      <c r="B60" s="18" t="s">
        <v>31</v>
      </c>
      <c r="C60" s="55">
        <v>13386</v>
      </c>
      <c r="D60" s="54">
        <v>1723886.65</v>
      </c>
      <c r="E60" s="19">
        <v>68872</v>
      </c>
      <c r="F60" s="21">
        <v>348</v>
      </c>
      <c r="G60" s="56">
        <v>65031</v>
      </c>
      <c r="H60" s="22">
        <v>3049</v>
      </c>
      <c r="I60" s="22">
        <v>25</v>
      </c>
      <c r="J60" s="22"/>
      <c r="K60" s="22"/>
      <c r="L60" s="24">
        <f t="shared" si="19"/>
        <v>13386</v>
      </c>
      <c r="M60" s="57">
        <v>665957.869</v>
      </c>
      <c r="N60" s="58">
        <v>2214011.88</v>
      </c>
      <c r="O60" s="25">
        <f t="shared" si="16"/>
        <v>6425072.159999999</v>
      </c>
      <c r="P60" s="25">
        <f t="shared" si="20"/>
        <v>167573996.202</v>
      </c>
      <c r="Q60" s="33">
        <f t="shared" si="21"/>
        <v>173999068.362</v>
      </c>
      <c r="R60" s="53">
        <f t="shared" si="17"/>
        <v>12998.585713581353</v>
      </c>
      <c r="S60" s="59">
        <f t="shared" si="18"/>
        <v>128.78280666367846</v>
      </c>
      <c r="T60" s="274">
        <f>C60-'01.06.2017    '!C60</f>
        <v>4</v>
      </c>
    </row>
    <row r="61" spans="1:20" s="30" customFormat="1" ht="15">
      <c r="A61" s="17">
        <v>14</v>
      </c>
      <c r="B61" s="18" t="s">
        <v>32</v>
      </c>
      <c r="C61" s="55">
        <v>4461</v>
      </c>
      <c r="D61" s="54">
        <v>506746.87</v>
      </c>
      <c r="E61" s="19">
        <v>20685</v>
      </c>
      <c r="F61" s="21"/>
      <c r="G61" s="56">
        <v>20137</v>
      </c>
      <c r="H61" s="22">
        <v>217</v>
      </c>
      <c r="I61" s="22"/>
      <c r="J61" s="22"/>
      <c r="K61" s="22"/>
      <c r="L61" s="24">
        <f t="shared" si="19"/>
        <v>4461</v>
      </c>
      <c r="M61" s="31">
        <v>501447.564</v>
      </c>
      <c r="N61" s="58">
        <v>1667460.39</v>
      </c>
      <c r="O61" s="25">
        <f t="shared" si="16"/>
        <v>1869112.1399999997</v>
      </c>
      <c r="P61" s="26">
        <f t="shared" si="20"/>
        <v>49239809.5476</v>
      </c>
      <c r="Q61" s="33">
        <f t="shared" si="21"/>
        <v>51108921.6876</v>
      </c>
      <c r="R61" s="44">
        <f t="shared" si="17"/>
        <v>11456.83068540686</v>
      </c>
      <c r="S61" s="47">
        <f t="shared" si="18"/>
        <v>113.5949047298812</v>
      </c>
      <c r="T61" s="274">
        <f>C61-'01.06.2017    '!C61</f>
        <v>2</v>
      </c>
    </row>
    <row r="62" spans="1:20" s="2" customFormat="1" ht="15">
      <c r="A62" s="17">
        <v>15</v>
      </c>
      <c r="B62" s="18" t="s">
        <v>33</v>
      </c>
      <c r="C62" s="22">
        <v>2054</v>
      </c>
      <c r="D62" s="60">
        <v>202505.327</v>
      </c>
      <c r="E62" s="19">
        <v>9322</v>
      </c>
      <c r="F62" s="21">
        <v>15</v>
      </c>
      <c r="G62" s="22">
        <v>8057</v>
      </c>
      <c r="H62" s="56">
        <v>707</v>
      </c>
      <c r="I62" s="56">
        <v>195</v>
      </c>
      <c r="J62" s="56"/>
      <c r="K62" s="56">
        <v>47</v>
      </c>
      <c r="L62" s="24">
        <f>C62</f>
        <v>2054</v>
      </c>
      <c r="M62" s="31">
        <v>194881.645</v>
      </c>
      <c r="N62" s="32">
        <v>647336.8</v>
      </c>
      <c r="O62" s="25">
        <f>(F62*10.15+G62*15.19+H62*25.98+I62*11.17+J62*5.08+K62*1.98)*6</f>
        <v>859062.8999999999</v>
      </c>
      <c r="P62" s="25">
        <f t="shared" si="20"/>
        <v>19789260.86796</v>
      </c>
      <c r="Q62" s="33">
        <f t="shared" si="21"/>
        <v>20648323.767959997</v>
      </c>
      <c r="R62" s="28">
        <f t="shared" si="17"/>
        <v>10052.737959084712</v>
      </c>
      <c r="S62" s="51">
        <f t="shared" si="18"/>
        <v>98.59071421616358</v>
      </c>
      <c r="T62" s="274">
        <f>C62-'01.06.2017    '!C62</f>
        <v>11</v>
      </c>
    </row>
    <row r="63" spans="1:47" ht="15">
      <c r="A63" s="214"/>
      <c r="B63" s="215" t="s">
        <v>34</v>
      </c>
      <c r="C63" s="211">
        <f>SUM(C48:C62)</f>
        <v>141396</v>
      </c>
      <c r="D63" s="180">
        <f aca="true" t="shared" si="22" ref="D63:L63">SUM(D48:D62)</f>
        <v>16404097.057</v>
      </c>
      <c r="E63" s="211">
        <f t="shared" si="22"/>
        <v>643677</v>
      </c>
      <c r="F63" s="211">
        <f t="shared" si="22"/>
        <v>373</v>
      </c>
      <c r="G63" s="211">
        <f t="shared" si="22"/>
        <v>542410</v>
      </c>
      <c r="H63" s="211">
        <f t="shared" si="22"/>
        <v>83072</v>
      </c>
      <c r="I63" s="211">
        <f t="shared" si="22"/>
        <v>7106</v>
      </c>
      <c r="J63" s="211">
        <f t="shared" si="22"/>
        <v>9</v>
      </c>
      <c r="K63" s="211">
        <f t="shared" si="22"/>
        <v>158</v>
      </c>
      <c r="L63" s="211">
        <f t="shared" si="22"/>
        <v>141396</v>
      </c>
      <c r="M63" s="179">
        <f>SUM(M48:M62)</f>
        <v>19343613.803</v>
      </c>
      <c r="N63" s="180">
        <f>SUM(N48:N62)</f>
        <v>64184811.019999996</v>
      </c>
      <c r="O63" s="152">
        <f>SUM(O48:O62)</f>
        <v>62885621.93999999</v>
      </c>
      <c r="P63" s="152">
        <f>SUM(P48:P62)</f>
        <v>1596340614.8283598</v>
      </c>
      <c r="Q63" s="152">
        <f>SUM(Q48:Q62)</f>
        <v>1659226236.76836</v>
      </c>
      <c r="R63" s="153">
        <f t="shared" si="17"/>
        <v>11734.605199357547</v>
      </c>
      <c r="S63" s="153">
        <f t="shared" si="18"/>
        <v>116.01528372089734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5" spans="15:19" ht="15">
      <c r="O65" s="271"/>
      <c r="P65" s="271"/>
      <c r="Q65" s="271"/>
      <c r="R65" s="271"/>
      <c r="S65" s="271"/>
    </row>
    <row r="68" ht="15">
      <c r="M68" s="240"/>
    </row>
  </sheetData>
  <sheetProtection/>
  <mergeCells count="41"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J45:J46"/>
    <mergeCell ref="K45:K46"/>
    <mergeCell ref="I25:I26"/>
    <mergeCell ref="J25:J26"/>
    <mergeCell ref="K25:K26"/>
    <mergeCell ref="L25:N25"/>
    <mergeCell ref="L45:N45"/>
    <mergeCell ref="A45:A46"/>
    <mergeCell ref="B45:B46"/>
    <mergeCell ref="C45:C46"/>
    <mergeCell ref="D45:D46"/>
    <mergeCell ref="F45:H45"/>
    <mergeCell ref="I45:I46"/>
    <mergeCell ref="O45:P45"/>
    <mergeCell ref="Q45:Q46"/>
    <mergeCell ref="R45:R46"/>
    <mergeCell ref="S45:S46"/>
    <mergeCell ref="R25:R26"/>
    <mergeCell ref="S25:S26"/>
    <mergeCell ref="O25:P25"/>
    <mergeCell ref="Q25:Q26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68"/>
  <sheetViews>
    <sheetView zoomScale="91" zoomScaleNormal="91" zoomScalePageLayoutView="0" workbookViewId="0" topLeftCell="A31">
      <selection activeCell="C48" sqref="C48:C62"/>
    </sheetView>
  </sheetViews>
  <sheetFormatPr defaultColWidth="9.140625" defaultRowHeight="15"/>
  <cols>
    <col min="1" max="1" width="4.421875" style="1" customWidth="1"/>
    <col min="2" max="2" width="33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12.8515625" style="1" customWidth="1"/>
    <col min="11" max="11" width="7.8515625" style="1" customWidth="1"/>
    <col min="12" max="12" width="12.42187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6.5" customHeight="1">
      <c r="A2" s="661" t="s">
        <v>53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658" t="s">
        <v>1</v>
      </c>
      <c r="B4" s="653" t="s">
        <v>2</v>
      </c>
      <c r="C4" s="654" t="s">
        <v>3</v>
      </c>
      <c r="D4" s="659" t="s">
        <v>4</v>
      </c>
      <c r="E4" s="4"/>
      <c r="F4" s="653" t="s">
        <v>5</v>
      </c>
      <c r="G4" s="653"/>
      <c r="H4" s="653"/>
      <c r="I4" s="660" t="s">
        <v>6</v>
      </c>
      <c r="J4" s="660" t="s">
        <v>7</v>
      </c>
      <c r="K4" s="660" t="s">
        <v>8</v>
      </c>
      <c r="L4" s="649" t="s">
        <v>47</v>
      </c>
      <c r="M4" s="650"/>
      <c r="N4" s="651"/>
      <c r="O4" s="652" t="s">
        <v>35</v>
      </c>
      <c r="P4" s="652"/>
      <c r="Q4" s="653" t="s">
        <v>10</v>
      </c>
      <c r="R4" s="654" t="s">
        <v>38</v>
      </c>
      <c r="S4" s="653" t="s">
        <v>11</v>
      </c>
    </row>
    <row r="5" spans="1:19" ht="21.75" customHeight="1">
      <c r="A5" s="658"/>
      <c r="B5" s="653"/>
      <c r="C5" s="655"/>
      <c r="D5" s="659"/>
      <c r="E5" s="4" t="s">
        <v>36</v>
      </c>
      <c r="F5" s="4" t="s">
        <v>12</v>
      </c>
      <c r="G5" s="4" t="s">
        <v>13</v>
      </c>
      <c r="H5" s="4" t="s">
        <v>14</v>
      </c>
      <c r="I5" s="660"/>
      <c r="J5" s="660"/>
      <c r="K5" s="660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653"/>
      <c r="R5" s="655"/>
      <c r="S5" s="653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19" s="30" customFormat="1" ht="16.5" customHeight="1">
      <c r="A7" s="17">
        <v>1</v>
      </c>
      <c r="B7" s="18" t="s">
        <v>19</v>
      </c>
      <c r="C7" s="19">
        <f aca="true" t="shared" si="0" ref="C7:K21">C28+C48</f>
        <v>78287</v>
      </c>
      <c r="D7" s="20">
        <f t="shared" si="0"/>
        <v>5606531.56</v>
      </c>
      <c r="E7" s="19">
        <f t="shared" si="0"/>
        <v>208030</v>
      </c>
      <c r="F7" s="21">
        <f t="shared" si="0"/>
        <v>245</v>
      </c>
      <c r="G7" s="21">
        <f t="shared" si="0"/>
        <v>152484</v>
      </c>
      <c r="H7" s="22">
        <f t="shared" si="0"/>
        <v>55546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>
        <f>L48</f>
        <v>23607</v>
      </c>
      <c r="M7" s="241">
        <f>M28+M48</f>
        <v>3206883.516</v>
      </c>
      <c r="N7" s="242">
        <f>N28+N48</f>
        <v>11983696.36</v>
      </c>
      <c r="O7" s="25">
        <f aca="true" t="shared" si="1" ref="O7:O20">(F7*10.15+G7*15.19+H7*25.98+I7*11.17+J7*5.08+K7*1.98)*6</f>
        <v>22570822.740000002</v>
      </c>
      <c r="P7" s="26">
        <f>(D7*15.58)*6+O7</f>
        <v>546669392.9688</v>
      </c>
      <c r="Q7" s="27">
        <f>O7+P7</f>
        <v>569240215.7088</v>
      </c>
      <c r="R7" s="28">
        <f aca="true" t="shared" si="2" ref="R7:R22">Q7/C7</f>
        <v>7271.197206545147</v>
      </c>
      <c r="S7" s="29">
        <f aca="true" t="shared" si="3" ref="S7:S22">D7/C7</f>
        <v>71.61510289064596</v>
      </c>
    </row>
    <row r="8" spans="1:22" s="30" customFormat="1" ht="16.5" customHeight="1">
      <c r="A8" s="17">
        <v>2</v>
      </c>
      <c r="B8" s="18" t="s">
        <v>20</v>
      </c>
      <c r="C8" s="19">
        <f t="shared" si="0"/>
        <v>10656</v>
      </c>
      <c r="D8" s="156">
        <f t="shared" si="0"/>
        <v>764695.936</v>
      </c>
      <c r="E8" s="19">
        <f t="shared" si="0"/>
        <v>34706</v>
      </c>
      <c r="F8" s="21">
        <f t="shared" si="0"/>
        <v>1</v>
      </c>
      <c r="G8" s="21">
        <f t="shared" si="0"/>
        <v>30484</v>
      </c>
      <c r="H8" s="22">
        <f t="shared" si="0"/>
        <v>1400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4">
        <f aca="true" t="shared" si="4" ref="L8:L21">L49</f>
        <v>5252</v>
      </c>
      <c r="M8" s="241">
        <f aca="true" t="shared" si="5" ref="M8:N21">M29+M49</f>
        <v>524952.63</v>
      </c>
      <c r="N8" s="242">
        <f t="shared" si="5"/>
        <v>1943642.4100000001</v>
      </c>
      <c r="O8" s="25">
        <f>(F8*10.15+G8*15.19+H8*25.98+I8*11.17+J8*5.08+K8*1.98)*6</f>
        <v>2996604.66</v>
      </c>
      <c r="P8" s="25">
        <v>65238284.249</v>
      </c>
      <c r="Q8" s="33">
        <f>O8+P8</f>
        <v>68234888.909</v>
      </c>
      <c r="R8" s="28">
        <f t="shared" si="2"/>
        <v>6403.424259478228</v>
      </c>
      <c r="S8" s="29">
        <f>D8/C8</f>
        <v>71.762006006006</v>
      </c>
      <c r="T8" s="34"/>
      <c r="U8" s="34"/>
      <c r="V8" s="34"/>
    </row>
    <row r="9" spans="1:23" s="30" customFormat="1" ht="16.5" customHeight="1">
      <c r="A9" s="17">
        <v>3</v>
      </c>
      <c r="B9" s="18" t="s">
        <v>21</v>
      </c>
      <c r="C9" s="19">
        <f t="shared" si="0"/>
        <v>14048</v>
      </c>
      <c r="D9" s="20">
        <f t="shared" si="0"/>
        <v>1433824.79</v>
      </c>
      <c r="E9" s="19">
        <f t="shared" si="0"/>
        <v>67963</v>
      </c>
      <c r="F9" s="21">
        <f t="shared" si="0"/>
        <v>0</v>
      </c>
      <c r="G9" s="21">
        <f t="shared" si="0"/>
        <v>57590</v>
      </c>
      <c r="H9" s="22">
        <f t="shared" si="0"/>
        <v>6527</v>
      </c>
      <c r="I9" s="23">
        <f t="shared" si="0"/>
        <v>1090</v>
      </c>
      <c r="J9" s="23">
        <f t="shared" si="0"/>
        <v>1</v>
      </c>
      <c r="K9" s="23">
        <f t="shared" si="0"/>
        <v>15</v>
      </c>
      <c r="L9" s="24">
        <f t="shared" si="4"/>
        <v>8620</v>
      </c>
      <c r="M9" s="241">
        <f t="shared" si="5"/>
        <v>979812.9110000001</v>
      </c>
      <c r="N9" s="241">
        <f t="shared" si="5"/>
        <v>3647026.25</v>
      </c>
      <c r="O9" s="25">
        <f t="shared" si="1"/>
        <v>6339441.84</v>
      </c>
      <c r="P9" s="26">
        <f>(D9*15.58)*6+O9</f>
        <v>140373383.2092</v>
      </c>
      <c r="Q9" s="27">
        <f>O9+P9</f>
        <v>146712825.0492</v>
      </c>
      <c r="R9" s="28">
        <f t="shared" si="2"/>
        <v>10443.680598604784</v>
      </c>
      <c r="S9" s="29">
        <f t="shared" si="3"/>
        <v>102.06611546127563</v>
      </c>
      <c r="T9" s="36"/>
      <c r="U9" s="37"/>
      <c r="V9" s="38"/>
      <c r="W9" s="39"/>
    </row>
    <row r="10" spans="1:22" s="30" customFormat="1" ht="16.5" customHeight="1">
      <c r="A10" s="17">
        <v>4</v>
      </c>
      <c r="B10" s="18" t="s">
        <v>22</v>
      </c>
      <c r="C10" s="19">
        <f t="shared" si="0"/>
        <v>25329</v>
      </c>
      <c r="D10" s="156">
        <f t="shared" si="0"/>
        <v>2449199.37</v>
      </c>
      <c r="E10" s="19">
        <f t="shared" si="0"/>
        <v>117488</v>
      </c>
      <c r="F10" s="21">
        <f t="shared" si="0"/>
        <v>0</v>
      </c>
      <c r="G10" s="21">
        <f t="shared" si="0"/>
        <v>97527</v>
      </c>
      <c r="H10" s="22">
        <f t="shared" si="0"/>
        <v>13519</v>
      </c>
      <c r="I10" s="23">
        <f t="shared" si="0"/>
        <v>1863</v>
      </c>
      <c r="J10" s="23">
        <f t="shared" si="0"/>
        <v>0</v>
      </c>
      <c r="K10" s="23">
        <f t="shared" si="0"/>
        <v>0</v>
      </c>
      <c r="L10" s="24">
        <f t="shared" si="4"/>
        <v>14724</v>
      </c>
      <c r="M10" s="241">
        <f t="shared" si="5"/>
        <v>1760205.83</v>
      </c>
      <c r="N10" s="242">
        <f t="shared" si="5"/>
        <v>6585927.109999999</v>
      </c>
      <c r="O10" s="26">
        <f t="shared" si="1"/>
        <v>11120810.76</v>
      </c>
      <c r="P10" s="26">
        <f aca="true" t="shared" si="6" ref="P10:P21">(D10*15.58)*6+O10</f>
        <v>240071967.86760002</v>
      </c>
      <c r="Q10" s="27">
        <f aca="true" t="shared" si="7" ref="Q10:Q16">O10+P10</f>
        <v>251192778.6276</v>
      </c>
      <c r="R10" s="28">
        <f t="shared" si="2"/>
        <v>9917.200782802322</v>
      </c>
      <c r="S10" s="29">
        <f t="shared" si="3"/>
        <v>96.69546251332466</v>
      </c>
      <c r="T10" s="34"/>
      <c r="U10" s="34"/>
      <c r="V10" s="34"/>
    </row>
    <row r="11" spans="1:22" s="30" customFormat="1" ht="16.5" customHeight="1">
      <c r="A11" s="17">
        <v>5</v>
      </c>
      <c r="B11" s="18" t="s">
        <v>23</v>
      </c>
      <c r="C11" s="19">
        <f t="shared" si="0"/>
        <v>32886</v>
      </c>
      <c r="D11" s="20">
        <f t="shared" si="0"/>
        <v>2920347.08</v>
      </c>
      <c r="E11" s="19">
        <f t="shared" si="0"/>
        <v>144243</v>
      </c>
      <c r="F11" s="21">
        <f t="shared" si="0"/>
        <v>6</v>
      </c>
      <c r="G11" s="21">
        <f t="shared" si="0"/>
        <v>136873</v>
      </c>
      <c r="H11" s="22">
        <f t="shared" si="0"/>
        <v>2326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4">
        <f t="shared" si="4"/>
        <v>17733</v>
      </c>
      <c r="M11" s="241">
        <f t="shared" si="5"/>
        <v>3426873.081</v>
      </c>
      <c r="N11" s="241">
        <f t="shared" si="5"/>
        <v>12766233.37</v>
      </c>
      <c r="O11" s="26">
        <f>(F11*10.15+G11*15.19+H11*25.98+I11*11.17+J11*5.08+K11*1.98)*6</f>
        <v>12837547.5</v>
      </c>
      <c r="P11" s="25">
        <f t="shared" si="6"/>
        <v>285831592.53840005</v>
      </c>
      <c r="Q11" s="33">
        <f t="shared" si="7"/>
        <v>298669140.03840005</v>
      </c>
      <c r="R11" s="44">
        <f t="shared" si="2"/>
        <v>9081.954024156177</v>
      </c>
      <c r="S11" s="29">
        <f t="shared" si="3"/>
        <v>88.80213707960834</v>
      </c>
      <c r="T11" s="34"/>
      <c r="U11" s="34"/>
      <c r="V11" s="34"/>
    </row>
    <row r="12" spans="1:19" s="30" customFormat="1" ht="16.5" customHeight="1">
      <c r="A12" s="17">
        <v>6</v>
      </c>
      <c r="B12" s="18" t="s">
        <v>24</v>
      </c>
      <c r="C12" s="19">
        <f>C33+C53</f>
        <v>17709</v>
      </c>
      <c r="D12" s="156">
        <f t="shared" si="0"/>
        <v>1809523.6550000003</v>
      </c>
      <c r="E12" s="19">
        <f t="shared" si="0"/>
        <v>91381</v>
      </c>
      <c r="F12" s="21">
        <f t="shared" si="0"/>
        <v>4</v>
      </c>
      <c r="G12" s="21">
        <f t="shared" si="0"/>
        <v>86800</v>
      </c>
      <c r="H12" s="22">
        <f t="shared" si="0"/>
        <v>5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4">
        <f t="shared" si="4"/>
        <v>8493</v>
      </c>
      <c r="M12" s="241">
        <f t="shared" si="5"/>
        <v>1978614.349</v>
      </c>
      <c r="N12" s="242">
        <f t="shared" si="5"/>
        <v>7218694.88</v>
      </c>
      <c r="O12" s="25">
        <f t="shared" si="1"/>
        <v>7911975</v>
      </c>
      <c r="P12" s="25">
        <f t="shared" si="6"/>
        <v>177066246.26940003</v>
      </c>
      <c r="Q12" s="33">
        <f>O12+P12</f>
        <v>184978221.26940003</v>
      </c>
      <c r="R12" s="44">
        <f t="shared" si="2"/>
        <v>10445.435725868205</v>
      </c>
      <c r="S12" s="47">
        <f t="shared" si="3"/>
        <v>102.18101840871874</v>
      </c>
    </row>
    <row r="13" spans="1:19" s="30" customFormat="1" ht="16.5" customHeight="1">
      <c r="A13" s="17">
        <v>7</v>
      </c>
      <c r="B13" s="18" t="s">
        <v>25</v>
      </c>
      <c r="C13" s="19">
        <f t="shared" si="0"/>
        <v>13052</v>
      </c>
      <c r="D13" s="20">
        <f t="shared" si="0"/>
        <v>1440019.51</v>
      </c>
      <c r="E13" s="19">
        <f t="shared" si="0"/>
        <v>57816</v>
      </c>
      <c r="F13" s="21">
        <f t="shared" si="0"/>
        <v>5</v>
      </c>
      <c r="G13" s="21">
        <f t="shared" si="0"/>
        <v>37420</v>
      </c>
      <c r="H13" s="22">
        <f t="shared" si="0"/>
        <v>18483</v>
      </c>
      <c r="I13" s="23">
        <f t="shared" si="0"/>
        <v>1563</v>
      </c>
      <c r="J13" s="23">
        <f t="shared" si="0"/>
        <v>0</v>
      </c>
      <c r="K13" s="23">
        <f t="shared" si="0"/>
        <v>0</v>
      </c>
      <c r="L13" s="24">
        <f t="shared" si="4"/>
        <v>9207</v>
      </c>
      <c r="M13" s="241">
        <f t="shared" si="5"/>
        <v>1011987.97</v>
      </c>
      <c r="N13" s="242">
        <f t="shared" si="5"/>
        <v>3911069.35</v>
      </c>
      <c r="O13" s="25">
        <f t="shared" si="1"/>
        <v>6396645.6</v>
      </c>
      <c r="P13" s="25">
        <f t="shared" si="6"/>
        <v>141009669.39479998</v>
      </c>
      <c r="Q13" s="33">
        <f>O13+P13</f>
        <v>147406314.99479997</v>
      </c>
      <c r="R13" s="44">
        <f t="shared" si="2"/>
        <v>11293.772218418631</v>
      </c>
      <c r="S13" s="47">
        <f t="shared" si="3"/>
        <v>110.32941388292981</v>
      </c>
    </row>
    <row r="14" spans="1:19" s="30" customFormat="1" ht="16.5" customHeight="1">
      <c r="A14" s="17">
        <v>8</v>
      </c>
      <c r="B14" s="18" t="s">
        <v>26</v>
      </c>
      <c r="C14" s="19">
        <f t="shared" si="0"/>
        <v>11770</v>
      </c>
      <c r="D14" s="156">
        <f t="shared" si="0"/>
        <v>854637.277</v>
      </c>
      <c r="E14" s="19">
        <f t="shared" si="0"/>
        <v>47111</v>
      </c>
      <c r="F14" s="21">
        <f t="shared" si="0"/>
        <v>6</v>
      </c>
      <c r="G14" s="21">
        <f t="shared" si="0"/>
        <v>31645</v>
      </c>
      <c r="H14" s="22">
        <f t="shared" si="0"/>
        <v>12989</v>
      </c>
      <c r="I14" s="23">
        <f t="shared" si="0"/>
        <v>1522</v>
      </c>
      <c r="J14" s="23">
        <f t="shared" si="0"/>
        <v>0</v>
      </c>
      <c r="K14" s="23">
        <f t="shared" si="0"/>
        <v>100</v>
      </c>
      <c r="L14" s="24">
        <f t="shared" si="4"/>
        <v>8473</v>
      </c>
      <c r="M14" s="241">
        <f t="shared" si="5"/>
        <v>407854.10699999996</v>
      </c>
      <c r="N14" s="242">
        <f t="shared" si="5"/>
        <v>1613988.73</v>
      </c>
      <c r="O14" s="25">
        <f t="shared" si="1"/>
        <v>5012408.46</v>
      </c>
      <c r="P14" s="25">
        <f>(D14*15.58)*6+O14</f>
        <v>84903901.11396</v>
      </c>
      <c r="Q14" s="33">
        <f t="shared" si="7"/>
        <v>89916309.57395999</v>
      </c>
      <c r="R14" s="50">
        <f t="shared" si="2"/>
        <v>7639.448561933729</v>
      </c>
      <c r="S14" s="51">
        <f t="shared" si="3"/>
        <v>72.61149337298215</v>
      </c>
    </row>
    <row r="15" spans="1:19" s="30" customFormat="1" ht="16.5" customHeight="1">
      <c r="A15" s="17">
        <v>9</v>
      </c>
      <c r="B15" s="18" t="s">
        <v>27</v>
      </c>
      <c r="C15" s="19">
        <f t="shared" si="0"/>
        <v>8186</v>
      </c>
      <c r="D15" s="20">
        <f>D36+D56</f>
        <v>629088.5</v>
      </c>
      <c r="E15" s="19">
        <f t="shared" si="0"/>
        <v>38994</v>
      </c>
      <c r="F15" s="21">
        <f t="shared" si="0"/>
        <v>0</v>
      </c>
      <c r="G15" s="21">
        <f t="shared" si="0"/>
        <v>34896</v>
      </c>
      <c r="H15" s="22">
        <f t="shared" si="0"/>
        <v>4</v>
      </c>
      <c r="I15" s="23">
        <f t="shared" si="0"/>
        <v>2406</v>
      </c>
      <c r="J15" s="23">
        <f t="shared" si="0"/>
        <v>0</v>
      </c>
      <c r="K15" s="23">
        <f t="shared" si="0"/>
        <v>0</v>
      </c>
      <c r="L15" s="24">
        <f t="shared" si="4"/>
        <v>4632</v>
      </c>
      <c r="M15" s="241">
        <f>M36+M56</f>
        <v>695933.965</v>
      </c>
      <c r="N15" s="242">
        <f t="shared" si="5"/>
        <v>2653958.12</v>
      </c>
      <c r="O15" s="25">
        <f>(F15*10.15+G15*15.19+H15*25.98+I15*11.17+J15*5.08+K15*1.98)*6</f>
        <v>3342295.08</v>
      </c>
      <c r="P15" s="25">
        <f>(D15*15.58)*6+O15</f>
        <v>62149488.06</v>
      </c>
      <c r="Q15" s="33">
        <f t="shared" si="7"/>
        <v>65491783.14</v>
      </c>
      <c r="R15" s="52">
        <f t="shared" si="2"/>
        <v>8000.46214756902</v>
      </c>
      <c r="S15" s="47">
        <f t="shared" si="3"/>
        <v>76.84931590520401</v>
      </c>
    </row>
    <row r="16" spans="1:19" s="30" customFormat="1" ht="16.5" customHeight="1">
      <c r="A16" s="17">
        <v>10</v>
      </c>
      <c r="B16" s="18" t="s">
        <v>28</v>
      </c>
      <c r="C16" s="19">
        <f t="shared" si="0"/>
        <v>4239</v>
      </c>
      <c r="D16" s="20">
        <f t="shared" si="0"/>
        <v>427739.5</v>
      </c>
      <c r="E16" s="19">
        <f t="shared" si="0"/>
        <v>18705</v>
      </c>
      <c r="F16" s="21">
        <f t="shared" si="0"/>
        <v>0</v>
      </c>
      <c r="G16" s="21">
        <f t="shared" si="0"/>
        <v>10632</v>
      </c>
      <c r="H16" s="22">
        <f t="shared" si="0"/>
        <v>6593</v>
      </c>
      <c r="I16" s="23">
        <f t="shared" si="0"/>
        <v>609</v>
      </c>
      <c r="J16" s="23">
        <f t="shared" si="0"/>
        <v>9</v>
      </c>
      <c r="K16" s="23">
        <f t="shared" si="0"/>
        <v>3</v>
      </c>
      <c r="L16" s="24">
        <f t="shared" si="4"/>
        <v>2760</v>
      </c>
      <c r="M16" s="241">
        <f t="shared" si="5"/>
        <v>326732.94</v>
      </c>
      <c r="N16" s="242">
        <f t="shared" si="5"/>
        <v>1174196.74</v>
      </c>
      <c r="O16" s="26">
        <f t="shared" si="1"/>
        <v>2037842.46</v>
      </c>
      <c r="P16" s="26">
        <f>(D16*15.58)*6+O16</f>
        <v>42022930.92</v>
      </c>
      <c r="Q16" s="27">
        <f t="shared" si="7"/>
        <v>44060773.38</v>
      </c>
      <c r="R16" s="269">
        <f t="shared" si="2"/>
        <v>10394.143283793348</v>
      </c>
      <c r="S16" s="29">
        <f t="shared" si="3"/>
        <v>100.90575607454588</v>
      </c>
    </row>
    <row r="17" spans="1:19" s="30" customFormat="1" ht="16.5" customHeight="1">
      <c r="A17" s="17">
        <v>11</v>
      </c>
      <c r="B17" s="18" t="s">
        <v>29</v>
      </c>
      <c r="C17" s="19">
        <f t="shared" si="0"/>
        <v>22901</v>
      </c>
      <c r="D17" s="156">
        <f t="shared" si="0"/>
        <v>2342315.408</v>
      </c>
      <c r="E17" s="19">
        <f t="shared" si="0"/>
        <v>102105</v>
      </c>
      <c r="F17" s="21">
        <f t="shared" si="0"/>
        <v>4</v>
      </c>
      <c r="G17" s="21">
        <f t="shared" si="0"/>
        <v>100238</v>
      </c>
      <c r="H17" s="22">
        <f t="shared" si="0"/>
        <v>229</v>
      </c>
      <c r="I17" s="23">
        <f t="shared" si="0"/>
        <v>2</v>
      </c>
      <c r="J17" s="23">
        <f t="shared" si="0"/>
        <v>0</v>
      </c>
      <c r="K17" s="23">
        <f t="shared" si="0"/>
        <v>0</v>
      </c>
      <c r="L17" s="24">
        <f t="shared" si="4"/>
        <v>10361</v>
      </c>
      <c r="M17" s="241">
        <f t="shared" si="5"/>
        <v>1778346.141</v>
      </c>
      <c r="N17" s="242">
        <f t="shared" si="5"/>
        <v>7071838.61</v>
      </c>
      <c r="O17" s="25">
        <f>(F17*10.15+G17*15.19+H17*25.98+I17*11.17+J17*5.08+K17*1.98)*6</f>
        <v>9171765.48</v>
      </c>
      <c r="P17" s="25">
        <f>(D17*15.58)*6+O17</f>
        <v>228131409.81983998</v>
      </c>
      <c r="Q17" s="27">
        <f>O17+P17</f>
        <v>237303175.29983997</v>
      </c>
      <c r="R17" s="28">
        <f t="shared" si="2"/>
        <v>10362.131579400026</v>
      </c>
      <c r="S17" s="29">
        <f t="shared" si="3"/>
        <v>102.28004925549102</v>
      </c>
    </row>
    <row r="18" spans="1:19" s="30" customFormat="1" ht="16.5" customHeight="1">
      <c r="A18" s="17">
        <v>12</v>
      </c>
      <c r="B18" s="18" t="s">
        <v>30</v>
      </c>
      <c r="C18" s="19">
        <f t="shared" si="0"/>
        <v>12198</v>
      </c>
      <c r="D18" s="20">
        <f t="shared" si="0"/>
        <v>1094700.54</v>
      </c>
      <c r="E18" s="19">
        <f t="shared" si="0"/>
        <v>51683</v>
      </c>
      <c r="F18" s="21">
        <f t="shared" si="0"/>
        <v>0</v>
      </c>
      <c r="G18" s="21">
        <f t="shared" si="0"/>
        <v>46294</v>
      </c>
      <c r="H18" s="22">
        <f t="shared" si="0"/>
        <v>2558</v>
      </c>
      <c r="I18" s="23">
        <f t="shared" si="0"/>
        <v>127</v>
      </c>
      <c r="J18" s="23">
        <f t="shared" si="0"/>
        <v>0</v>
      </c>
      <c r="K18" s="23">
        <f t="shared" si="0"/>
        <v>0</v>
      </c>
      <c r="L18" s="24">
        <f t="shared" si="4"/>
        <v>7847</v>
      </c>
      <c r="M18" s="241">
        <f t="shared" si="5"/>
        <v>686936.37</v>
      </c>
      <c r="N18" s="242">
        <f t="shared" si="5"/>
        <v>2562929.45</v>
      </c>
      <c r="O18" s="26">
        <f t="shared" si="1"/>
        <v>4626487.739999999</v>
      </c>
      <c r="P18" s="26">
        <f t="shared" si="6"/>
        <v>106959094.2192</v>
      </c>
      <c r="Q18" s="27">
        <f>O18+P18</f>
        <v>111585581.9592</v>
      </c>
      <c r="R18" s="44">
        <f t="shared" si="2"/>
        <v>9147.85882597147</v>
      </c>
      <c r="S18" s="47">
        <f t="shared" si="3"/>
        <v>89.74426463354649</v>
      </c>
    </row>
    <row r="19" spans="1:19" s="30" customFormat="1" ht="16.5" customHeight="1">
      <c r="A19" s="17">
        <v>13</v>
      </c>
      <c r="B19" s="18" t="s">
        <v>31</v>
      </c>
      <c r="C19" s="19">
        <f t="shared" si="0"/>
        <v>23972</v>
      </c>
      <c r="D19" s="20">
        <f t="shared" si="0"/>
        <v>2561405.5</v>
      </c>
      <c r="E19" s="19">
        <f t="shared" si="0"/>
        <v>119461</v>
      </c>
      <c r="F19" s="21">
        <f t="shared" si="0"/>
        <v>573</v>
      </c>
      <c r="G19" s="21">
        <f t="shared" si="0"/>
        <v>111167</v>
      </c>
      <c r="H19" s="22">
        <f t="shared" si="0"/>
        <v>3807</v>
      </c>
      <c r="I19" s="23">
        <f t="shared" si="0"/>
        <v>26</v>
      </c>
      <c r="J19" s="23">
        <f t="shared" si="0"/>
        <v>0</v>
      </c>
      <c r="K19" s="23">
        <f t="shared" si="0"/>
        <v>0</v>
      </c>
      <c r="L19" s="24">
        <f>L60</f>
        <v>13430</v>
      </c>
      <c r="M19" s="241">
        <f t="shared" si="5"/>
        <v>2758113.279</v>
      </c>
      <c r="N19" s="242">
        <f t="shared" si="5"/>
        <v>10330902.16</v>
      </c>
      <c r="O19" s="25">
        <f t="shared" si="1"/>
        <v>10761833.76</v>
      </c>
      <c r="P19" s="25">
        <f>(D19*15.58)*6+O19</f>
        <v>250202019.89999998</v>
      </c>
      <c r="Q19" s="33">
        <f>O19+P19</f>
        <v>260963853.65999997</v>
      </c>
      <c r="R19" s="53">
        <f t="shared" si="2"/>
        <v>10886.19446270649</v>
      </c>
      <c r="S19" s="29">
        <f t="shared" si="3"/>
        <v>106.8498873685967</v>
      </c>
    </row>
    <row r="20" spans="1:19" s="30" customFormat="1" ht="16.5" customHeight="1">
      <c r="A20" s="17">
        <v>14</v>
      </c>
      <c r="B20" s="18" t="s">
        <v>32</v>
      </c>
      <c r="C20" s="19">
        <f t="shared" si="0"/>
        <v>4776</v>
      </c>
      <c r="D20" s="20">
        <f t="shared" si="0"/>
        <v>535186.72</v>
      </c>
      <c r="E20" s="19">
        <f t="shared" si="0"/>
        <v>21859</v>
      </c>
      <c r="F20" s="21">
        <f t="shared" si="0"/>
        <v>0</v>
      </c>
      <c r="G20" s="21">
        <f t="shared" si="0"/>
        <v>21240</v>
      </c>
      <c r="H20" s="22">
        <f t="shared" si="0"/>
        <v>240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4">
        <f t="shared" si="4"/>
        <v>4469</v>
      </c>
      <c r="M20" s="241">
        <f t="shared" si="5"/>
        <v>214473.777</v>
      </c>
      <c r="N20" s="242">
        <f t="shared" si="5"/>
        <v>826119.1900000001</v>
      </c>
      <c r="O20" s="25">
        <f t="shared" si="1"/>
        <v>1973224.7999999998</v>
      </c>
      <c r="P20" s="26">
        <f t="shared" si="6"/>
        <v>52002479.3856</v>
      </c>
      <c r="Q20" s="33">
        <f>O20+P20</f>
        <v>53975704.1856</v>
      </c>
      <c r="R20" s="44">
        <f t="shared" si="2"/>
        <v>11301.4456</v>
      </c>
      <c r="S20" s="47">
        <f t="shared" si="3"/>
        <v>112.05752093802344</v>
      </c>
    </row>
    <row r="21" spans="1:19" s="30" customFormat="1" ht="16.5" customHeight="1">
      <c r="A21" s="17">
        <v>15</v>
      </c>
      <c r="B21" s="18" t="s">
        <v>33</v>
      </c>
      <c r="C21" s="19">
        <f t="shared" si="0"/>
        <v>2352</v>
      </c>
      <c r="D21" s="156">
        <f t="shared" si="0"/>
        <v>219250.91700000002</v>
      </c>
      <c r="E21" s="19">
        <f t="shared" si="0"/>
        <v>10531</v>
      </c>
      <c r="F21" s="21">
        <f t="shared" si="0"/>
        <v>15</v>
      </c>
      <c r="G21" s="21">
        <f t="shared" si="0"/>
        <v>9005</v>
      </c>
      <c r="H21" s="22">
        <f t="shared" si="0"/>
        <v>736</v>
      </c>
      <c r="I21" s="23">
        <f t="shared" si="0"/>
        <v>213</v>
      </c>
      <c r="J21" s="23">
        <f t="shared" si="0"/>
        <v>0</v>
      </c>
      <c r="K21" s="23">
        <f t="shared" si="0"/>
        <v>47</v>
      </c>
      <c r="L21" s="24">
        <f t="shared" si="4"/>
        <v>2058</v>
      </c>
      <c r="M21" s="241">
        <f t="shared" si="5"/>
        <v>229983.591</v>
      </c>
      <c r="N21" s="242">
        <f t="shared" si="5"/>
        <v>851632.92</v>
      </c>
      <c r="O21" s="25">
        <f>(F21*10.15+G21*15.19+H21*25.98+I21*11.17+J21*5.08+K21*1.98)*6</f>
        <v>951190.4999999998</v>
      </c>
      <c r="P21" s="25">
        <f t="shared" si="6"/>
        <v>21446766.221160002</v>
      </c>
      <c r="Q21" s="33">
        <f>O21+P21</f>
        <v>22397956.721160002</v>
      </c>
      <c r="R21" s="44">
        <f>Q21/C21</f>
        <v>9522.940782806123</v>
      </c>
      <c r="S21" s="47">
        <f t="shared" si="3"/>
        <v>93.21892729591838</v>
      </c>
    </row>
    <row r="22" spans="1:19" s="2" customFormat="1" ht="16.5" customHeight="1">
      <c r="A22" s="61"/>
      <c r="B22" s="62" t="s">
        <v>34</v>
      </c>
      <c r="C22" s="157">
        <f>SUM(C7:C21)</f>
        <v>282361</v>
      </c>
      <c r="D22" s="158">
        <f aca="true" t="shared" si="8" ref="D22:Q22">SUM(D7:D21)</f>
        <v>25088466.262999997</v>
      </c>
      <c r="E22" s="157">
        <f t="shared" si="8"/>
        <v>1132076</v>
      </c>
      <c r="F22" s="157">
        <f t="shared" si="8"/>
        <v>859</v>
      </c>
      <c r="G22" s="157">
        <f t="shared" si="8"/>
        <v>964295</v>
      </c>
      <c r="H22" s="157">
        <f t="shared" si="8"/>
        <v>124962</v>
      </c>
      <c r="I22" s="157">
        <f t="shared" si="8"/>
        <v>9421</v>
      </c>
      <c r="J22" s="157">
        <f t="shared" si="8"/>
        <v>10</v>
      </c>
      <c r="K22" s="157">
        <f t="shared" si="8"/>
        <v>165</v>
      </c>
      <c r="L22" s="211">
        <f>SUM(L7:L21)</f>
        <v>141666</v>
      </c>
      <c r="M22" s="179">
        <f>SUM(M7:M21)</f>
        <v>19987704.457</v>
      </c>
      <c r="N22" s="180">
        <f>SUM(N7:N21)</f>
        <v>75141855.65</v>
      </c>
      <c r="O22" s="159">
        <f t="shared" si="8"/>
        <v>108050896.37999998</v>
      </c>
      <c r="P22" s="159">
        <f t="shared" si="8"/>
        <v>2444078626.13696</v>
      </c>
      <c r="Q22" s="159">
        <f t="shared" si="8"/>
        <v>2552129522.51696</v>
      </c>
      <c r="R22" s="158">
        <f t="shared" si="2"/>
        <v>9038.53408408725</v>
      </c>
      <c r="S22" s="158">
        <f t="shared" si="3"/>
        <v>88.85244868448545</v>
      </c>
    </row>
    <row r="23" spans="1:19" ht="16.5" customHeight="1">
      <c r="A23" s="67"/>
      <c r="B23" s="67"/>
      <c r="C23" s="91"/>
      <c r="D23" s="69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41"/>
      <c r="P23" s="100"/>
      <c r="Q23" s="141"/>
      <c r="R23" s="100"/>
      <c r="S23" s="100"/>
    </row>
    <row r="24" spans="2:20" ht="18.75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70"/>
      <c r="P24" s="270"/>
      <c r="Q24" s="270"/>
      <c r="R24" s="270"/>
      <c r="S24" s="270"/>
      <c r="T24" s="101"/>
    </row>
    <row r="25" spans="1:20" ht="27.75" customHeight="1">
      <c r="A25" s="658" t="s">
        <v>1</v>
      </c>
      <c r="B25" s="653" t="s">
        <v>2</v>
      </c>
      <c r="C25" s="654" t="s">
        <v>3</v>
      </c>
      <c r="D25" s="659" t="s">
        <v>4</v>
      </c>
      <c r="E25" s="4"/>
      <c r="F25" s="653" t="s">
        <v>5</v>
      </c>
      <c r="G25" s="653"/>
      <c r="H25" s="653"/>
      <c r="I25" s="660" t="s">
        <v>6</v>
      </c>
      <c r="J25" s="660" t="s">
        <v>7</v>
      </c>
      <c r="K25" s="660" t="s">
        <v>8</v>
      </c>
      <c r="L25" s="649"/>
      <c r="M25" s="650"/>
      <c r="N25" s="651"/>
      <c r="O25" s="652" t="s">
        <v>35</v>
      </c>
      <c r="P25" s="652"/>
      <c r="Q25" s="653" t="s">
        <v>10</v>
      </c>
      <c r="R25" s="654" t="s">
        <v>38</v>
      </c>
      <c r="S25" s="653" t="s">
        <v>11</v>
      </c>
      <c r="T25" s="92"/>
    </row>
    <row r="26" spans="1:20" ht="24">
      <c r="A26" s="658"/>
      <c r="B26" s="653"/>
      <c r="C26" s="655"/>
      <c r="D26" s="659"/>
      <c r="E26" s="4" t="s">
        <v>36</v>
      </c>
      <c r="F26" s="4" t="s">
        <v>12</v>
      </c>
      <c r="G26" s="4" t="s">
        <v>13</v>
      </c>
      <c r="H26" s="4" t="s">
        <v>14</v>
      </c>
      <c r="I26" s="660"/>
      <c r="J26" s="660"/>
      <c r="K26" s="660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653"/>
      <c r="R26" s="655"/>
      <c r="S26" s="653"/>
      <c r="T26" s="92"/>
    </row>
    <row r="27" spans="1:20" s="106" customFormat="1" ht="1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19" s="2" customFormat="1" ht="15">
      <c r="A28" s="17">
        <v>1</v>
      </c>
      <c r="B28" s="18" t="s">
        <v>19</v>
      </c>
      <c r="C28" s="19">
        <v>54680</v>
      </c>
      <c r="D28" s="20">
        <v>2767804.9299999997</v>
      </c>
      <c r="E28" s="19">
        <v>122173</v>
      </c>
      <c r="F28" s="21">
        <v>245</v>
      </c>
      <c r="G28" s="21">
        <v>102968</v>
      </c>
      <c r="H28" s="22">
        <v>19205</v>
      </c>
      <c r="I28" s="23"/>
      <c r="J28" s="23"/>
      <c r="K28" s="23"/>
      <c r="L28" s="24"/>
      <c r="M28" s="241">
        <v>2066354.706</v>
      </c>
      <c r="N28" s="242">
        <v>7693685.94</v>
      </c>
      <c r="O28" s="25">
        <f>(F28*10.15+G28*15.19+H28*25.98+I28*11.17+J28*5.08+K28*1.98)*6</f>
        <v>12393099.419999998</v>
      </c>
      <c r="P28" s="26">
        <f>(D28*15.58)*6+O28</f>
        <v>271127504.27639997</v>
      </c>
      <c r="Q28" s="27">
        <f aca="true" t="shared" si="9" ref="Q28:Q42">O28+P28</f>
        <v>283520603.6964</v>
      </c>
      <c r="R28" s="28">
        <f aca="true" t="shared" si="10" ref="R28:R42">Q28/C28</f>
        <v>5185.087851068032</v>
      </c>
      <c r="S28" s="29">
        <f aca="true" t="shared" si="11" ref="S28:S43">D28/C28</f>
        <v>50.61823207754206</v>
      </c>
    </row>
    <row r="29" spans="1:19" s="2" customFormat="1" ht="15">
      <c r="A29" s="17">
        <v>2</v>
      </c>
      <c r="B29" s="18" t="s">
        <v>20</v>
      </c>
      <c r="C29" s="19">
        <v>5404</v>
      </c>
      <c r="D29" s="20">
        <v>259135.926</v>
      </c>
      <c r="E29" s="19">
        <v>14713</v>
      </c>
      <c r="F29" s="21">
        <v>1</v>
      </c>
      <c r="G29" s="21">
        <v>11556</v>
      </c>
      <c r="H29" s="22">
        <v>491</v>
      </c>
      <c r="I29" s="22">
        <v>0</v>
      </c>
      <c r="J29" s="22">
        <v>0</v>
      </c>
      <c r="K29" s="22">
        <v>0</v>
      </c>
      <c r="L29" s="24"/>
      <c r="M29" s="31">
        <v>166743.8</v>
      </c>
      <c r="N29" s="32">
        <v>626270.58</v>
      </c>
      <c r="O29" s="25">
        <f aca="true" t="shared" si="12" ref="O29:O42">(F29*10.15+G29*15.19+H29*25.98+I29*11.17+J29*5.08+K29*1.98)*6</f>
        <v>1129811.8199999998</v>
      </c>
      <c r="P29" s="227">
        <v>16111741.674</v>
      </c>
      <c r="Q29" s="33">
        <f t="shared" si="9"/>
        <v>17241553.494</v>
      </c>
      <c r="R29" s="28">
        <f t="shared" si="10"/>
        <v>3190.516930792006</v>
      </c>
      <c r="S29" s="29">
        <f>D29/C29</f>
        <v>47.95261398963731</v>
      </c>
    </row>
    <row r="30" spans="1:19" s="2" customFormat="1" ht="15">
      <c r="A30" s="17">
        <v>3</v>
      </c>
      <c r="B30" s="18" t="s">
        <v>21</v>
      </c>
      <c r="C30" s="23">
        <v>5428</v>
      </c>
      <c r="D30" s="35">
        <v>406054.71</v>
      </c>
      <c r="E30" s="19">
        <v>25496</v>
      </c>
      <c r="F30" s="21"/>
      <c r="G30" s="22">
        <v>20910</v>
      </c>
      <c r="H30" s="22">
        <v>1107</v>
      </c>
      <c r="I30" s="22">
        <v>359</v>
      </c>
      <c r="J30" s="22">
        <v>1</v>
      </c>
      <c r="K30" s="22"/>
      <c r="L30" s="24"/>
      <c r="M30" s="31">
        <v>358269.987</v>
      </c>
      <c r="N30" s="32">
        <v>1310254.84</v>
      </c>
      <c r="O30" s="25">
        <f t="shared" si="12"/>
        <v>2102387.2199999997</v>
      </c>
      <c r="P30" s="26">
        <f aca="true" t="shared" si="13" ref="P30:P40">(D30*15.58)*6+O30</f>
        <v>40060381.510800004</v>
      </c>
      <c r="Q30" s="27">
        <f t="shared" si="9"/>
        <v>42162768.7308</v>
      </c>
      <c r="R30" s="28">
        <f t="shared" si="10"/>
        <v>7767.643465512159</v>
      </c>
      <c r="S30" s="29">
        <f t="shared" si="11"/>
        <v>74.80742630803243</v>
      </c>
    </row>
    <row r="31" spans="1:19" s="30" customFormat="1" ht="15">
      <c r="A31" s="17">
        <v>4</v>
      </c>
      <c r="B31" s="18" t="s">
        <v>22</v>
      </c>
      <c r="C31" s="19">
        <v>10605</v>
      </c>
      <c r="D31" s="20">
        <v>723412.98</v>
      </c>
      <c r="E31" s="19">
        <v>46044</v>
      </c>
      <c r="F31" s="21"/>
      <c r="G31" s="21">
        <v>38790</v>
      </c>
      <c r="H31" s="22">
        <v>2603</v>
      </c>
      <c r="I31" s="22">
        <v>667</v>
      </c>
      <c r="J31" s="22"/>
      <c r="K31" s="40"/>
      <c r="L31" s="24"/>
      <c r="M31" s="31">
        <v>615080.43</v>
      </c>
      <c r="N31" s="32">
        <v>2290334.47</v>
      </c>
      <c r="O31" s="26">
        <f t="shared" si="12"/>
        <v>3985778.58</v>
      </c>
      <c r="P31" s="26">
        <f t="shared" si="13"/>
        <v>71610423.9504</v>
      </c>
      <c r="Q31" s="27">
        <f t="shared" si="9"/>
        <v>75596202.5304</v>
      </c>
      <c r="R31" s="28">
        <f t="shared" si="10"/>
        <v>7128.354788345119</v>
      </c>
      <c r="S31" s="29">
        <f t="shared" si="11"/>
        <v>68.21433097595474</v>
      </c>
    </row>
    <row r="32" spans="1:19" s="30" customFormat="1" ht="15">
      <c r="A32" s="17">
        <v>5</v>
      </c>
      <c r="B32" s="18" t="s">
        <v>23</v>
      </c>
      <c r="C32" s="19">
        <v>15153</v>
      </c>
      <c r="D32" s="20">
        <v>988064.49</v>
      </c>
      <c r="E32" s="19">
        <v>62531</v>
      </c>
      <c r="F32" s="21"/>
      <c r="G32" s="21">
        <v>56940</v>
      </c>
      <c r="H32" s="22">
        <v>697</v>
      </c>
      <c r="I32" s="41"/>
      <c r="J32" s="41"/>
      <c r="K32" s="41"/>
      <c r="L32" s="24"/>
      <c r="M32" s="42">
        <v>891926.548</v>
      </c>
      <c r="N32" s="43">
        <v>3295198.58</v>
      </c>
      <c r="O32" s="25">
        <f>(F32*10.15+G32*15.19+H32*25.98+I32*11.17+J32*5.08+K32*1.98)*6</f>
        <v>5298159.96</v>
      </c>
      <c r="P32" s="25">
        <f t="shared" si="13"/>
        <v>97662428.4852</v>
      </c>
      <c r="Q32" s="33">
        <f t="shared" si="9"/>
        <v>102960588.4452</v>
      </c>
      <c r="R32" s="44">
        <f>Q32/C32</f>
        <v>6794.732953553751</v>
      </c>
      <c r="S32" s="29">
        <f t="shared" si="11"/>
        <v>65.20586616511582</v>
      </c>
    </row>
    <row r="33" spans="1:19" s="30" customFormat="1" ht="15">
      <c r="A33" s="17">
        <v>6</v>
      </c>
      <c r="B33" s="18" t="s">
        <v>24</v>
      </c>
      <c r="C33" s="19">
        <v>9216</v>
      </c>
      <c r="D33" s="20">
        <v>659355.43</v>
      </c>
      <c r="E33" s="19">
        <v>44216</v>
      </c>
      <c r="F33" s="40">
        <v>4</v>
      </c>
      <c r="G33" s="21">
        <v>40026</v>
      </c>
      <c r="H33" s="22"/>
      <c r="I33" s="22"/>
      <c r="J33" s="22"/>
      <c r="K33" s="22"/>
      <c r="L33" s="24"/>
      <c r="M33" s="45">
        <v>929726.019</v>
      </c>
      <c r="N33" s="46">
        <v>3321764.28</v>
      </c>
      <c r="O33" s="25">
        <f t="shared" si="12"/>
        <v>3648213.2399999993</v>
      </c>
      <c r="P33" s="26">
        <f t="shared" si="13"/>
        <v>65284758.83640001</v>
      </c>
      <c r="Q33" s="33">
        <f t="shared" si="9"/>
        <v>68932972.07640001</v>
      </c>
      <c r="R33" s="44">
        <f t="shared" si="10"/>
        <v>7479.706171484377</v>
      </c>
      <c r="S33" s="47">
        <f t="shared" si="11"/>
        <v>71.54464301215279</v>
      </c>
    </row>
    <row r="34" spans="1:19" s="30" customFormat="1" ht="15">
      <c r="A34" s="17">
        <v>7</v>
      </c>
      <c r="B34" s="18" t="s">
        <v>25</v>
      </c>
      <c r="C34" s="19">
        <v>3845</v>
      </c>
      <c r="D34" s="48">
        <v>239821.79</v>
      </c>
      <c r="E34" s="21">
        <v>14742</v>
      </c>
      <c r="F34" s="22">
        <v>5</v>
      </c>
      <c r="G34" s="22">
        <v>10391</v>
      </c>
      <c r="H34" s="22">
        <v>2860</v>
      </c>
      <c r="I34" s="22">
        <v>236</v>
      </c>
      <c r="J34" s="22"/>
      <c r="K34" s="22"/>
      <c r="L34" s="49"/>
      <c r="M34" s="31">
        <v>245215.238</v>
      </c>
      <c r="N34" s="32">
        <v>904472.39</v>
      </c>
      <c r="O34" s="25">
        <f t="shared" si="12"/>
        <v>1408973.7600000002</v>
      </c>
      <c r="P34" s="25">
        <f t="shared" si="13"/>
        <v>23827514.689200003</v>
      </c>
      <c r="Q34" s="33">
        <f t="shared" si="9"/>
        <v>25236488.449200004</v>
      </c>
      <c r="R34" s="44">
        <f t="shared" si="10"/>
        <v>6563.456033602081</v>
      </c>
      <c r="S34" s="47">
        <f t="shared" si="11"/>
        <v>62.37237711313394</v>
      </c>
    </row>
    <row r="35" spans="1:19" s="30" customFormat="1" ht="15">
      <c r="A35" s="17">
        <v>8</v>
      </c>
      <c r="B35" s="18" t="s">
        <v>26</v>
      </c>
      <c r="C35" s="19">
        <v>3297</v>
      </c>
      <c r="D35" s="20">
        <v>158576.16</v>
      </c>
      <c r="E35" s="19">
        <v>10754</v>
      </c>
      <c r="F35" s="21"/>
      <c r="G35" s="21">
        <v>7737</v>
      </c>
      <c r="H35" s="22">
        <v>1555</v>
      </c>
      <c r="I35" s="22">
        <v>227</v>
      </c>
      <c r="J35" s="22"/>
      <c r="K35" s="22">
        <v>7</v>
      </c>
      <c r="L35" s="24"/>
      <c r="M35" s="31">
        <v>136455.632</v>
      </c>
      <c r="N35" s="32">
        <v>510950.53</v>
      </c>
      <c r="O35" s="25">
        <f t="shared" si="12"/>
        <v>962840.2799999998</v>
      </c>
      <c r="P35" s="25">
        <f t="shared" si="13"/>
        <v>15786539.7168</v>
      </c>
      <c r="Q35" s="33">
        <f t="shared" si="9"/>
        <v>16749379.9968</v>
      </c>
      <c r="R35" s="50">
        <f t="shared" si="10"/>
        <v>5080.188048771611</v>
      </c>
      <c r="S35" s="51">
        <f t="shared" si="11"/>
        <v>48.097106460418566</v>
      </c>
    </row>
    <row r="36" spans="1:19" s="30" customFormat="1" ht="15">
      <c r="A36" s="17">
        <v>9</v>
      </c>
      <c r="B36" s="18" t="s">
        <v>27</v>
      </c>
      <c r="C36" s="19">
        <v>3554</v>
      </c>
      <c r="D36" s="20">
        <v>205205</v>
      </c>
      <c r="E36" s="19">
        <v>16053</v>
      </c>
      <c r="F36" s="21">
        <v>0</v>
      </c>
      <c r="G36" s="21">
        <v>11991</v>
      </c>
      <c r="H36" s="23">
        <v>4</v>
      </c>
      <c r="I36" s="23">
        <v>686</v>
      </c>
      <c r="J36" s="23"/>
      <c r="K36" s="23"/>
      <c r="L36" s="24"/>
      <c r="M36" s="31">
        <v>164396.019</v>
      </c>
      <c r="N36" s="32">
        <v>611285.93</v>
      </c>
      <c r="O36" s="25">
        <f>(F36*10.15+G36*15.19+H36*25.98+I36*11.17+J36*5.08+K36*1.98)*6</f>
        <v>1139458.98</v>
      </c>
      <c r="P36" s="25">
        <f t="shared" si="13"/>
        <v>20322022.38</v>
      </c>
      <c r="Q36" s="33">
        <f t="shared" si="9"/>
        <v>21461481.36</v>
      </c>
      <c r="R36" s="52">
        <f t="shared" si="10"/>
        <v>6038.683556555993</v>
      </c>
      <c r="S36" s="47">
        <f t="shared" si="11"/>
        <v>57.739167135621834</v>
      </c>
    </row>
    <row r="37" spans="1:19" s="30" customFormat="1" ht="15">
      <c r="A37" s="17">
        <v>10</v>
      </c>
      <c r="B37" s="18" t="s">
        <v>28</v>
      </c>
      <c r="C37" s="19">
        <v>1479</v>
      </c>
      <c r="D37" s="20">
        <v>103084.5</v>
      </c>
      <c r="E37" s="19">
        <v>5769</v>
      </c>
      <c r="F37" s="21"/>
      <c r="G37" s="21">
        <v>3517</v>
      </c>
      <c r="H37" s="22">
        <v>1033</v>
      </c>
      <c r="I37" s="22">
        <v>143</v>
      </c>
      <c r="J37" s="22"/>
      <c r="K37" s="22"/>
      <c r="L37" s="24"/>
      <c r="M37" s="31">
        <v>77187.84</v>
      </c>
      <c r="N37" s="32">
        <v>274937.36</v>
      </c>
      <c r="O37" s="25">
        <f>(F37*10.15+G37*15.19+H37*25.98+I37*11.17+J37*5.08+K37*1.98)*6</f>
        <v>491147.2799999999</v>
      </c>
      <c r="P37" s="25">
        <f>(D37*15.58)*6+O37</f>
        <v>10127486.34</v>
      </c>
      <c r="Q37" s="33">
        <f t="shared" si="9"/>
        <v>10618633.62</v>
      </c>
      <c r="R37" s="53">
        <f t="shared" si="10"/>
        <v>7179.603529411764</v>
      </c>
      <c r="S37" s="29">
        <f t="shared" si="11"/>
        <v>69.69878296146045</v>
      </c>
    </row>
    <row r="38" spans="1:19" s="30" customFormat="1" ht="15">
      <c r="A38" s="17">
        <v>11</v>
      </c>
      <c r="B38" s="18" t="s">
        <v>29</v>
      </c>
      <c r="C38" s="19">
        <v>12540</v>
      </c>
      <c r="D38" s="54">
        <v>951376.72</v>
      </c>
      <c r="E38" s="19">
        <v>53108</v>
      </c>
      <c r="F38" s="21"/>
      <c r="G38" s="21">
        <v>51577</v>
      </c>
      <c r="H38" s="22">
        <v>49</v>
      </c>
      <c r="I38" s="22"/>
      <c r="J38" s="22"/>
      <c r="K38" s="22"/>
      <c r="L38" s="24"/>
      <c r="M38" s="31">
        <v>1578059.328</v>
      </c>
      <c r="N38" s="32">
        <v>5948170.62</v>
      </c>
      <c r="O38" s="25">
        <f>(F38*10.15+G38*15.19+H38*25.98+I38*11.17+J38*5.08+K38*1.98)*6</f>
        <v>4708365.9</v>
      </c>
      <c r="P38" s="26">
        <f t="shared" si="13"/>
        <v>93643061.6856</v>
      </c>
      <c r="Q38" s="27">
        <f t="shared" si="9"/>
        <v>98351427.5856</v>
      </c>
      <c r="R38" s="28">
        <f t="shared" si="10"/>
        <v>7843.016553875598</v>
      </c>
      <c r="S38" s="29">
        <f t="shared" si="11"/>
        <v>75.8673620414673</v>
      </c>
    </row>
    <row r="39" spans="1:19" s="30" customFormat="1" ht="15">
      <c r="A39" s="17">
        <v>12</v>
      </c>
      <c r="B39" s="18" t="s">
        <v>30</v>
      </c>
      <c r="C39" s="55">
        <v>4351</v>
      </c>
      <c r="D39" s="54">
        <v>293637.01</v>
      </c>
      <c r="E39" s="19">
        <v>19212</v>
      </c>
      <c r="F39" s="21"/>
      <c r="G39" s="56">
        <v>16297</v>
      </c>
      <c r="H39" s="22">
        <v>235</v>
      </c>
      <c r="I39" s="22">
        <v>18</v>
      </c>
      <c r="J39" s="22"/>
      <c r="K39" s="22"/>
      <c r="L39" s="24"/>
      <c r="M39" s="31">
        <v>177004.292</v>
      </c>
      <c r="N39" s="32">
        <v>662763.21</v>
      </c>
      <c r="O39" s="25">
        <f t="shared" si="12"/>
        <v>1523146.7399999998</v>
      </c>
      <c r="P39" s="26">
        <f t="shared" si="13"/>
        <v>28972334.434799995</v>
      </c>
      <c r="Q39" s="27">
        <f t="shared" si="9"/>
        <v>30495481.174799994</v>
      </c>
      <c r="R39" s="44">
        <f t="shared" si="10"/>
        <v>7008.844213927831</v>
      </c>
      <c r="S39" s="47">
        <f t="shared" si="11"/>
        <v>67.48724660997472</v>
      </c>
    </row>
    <row r="40" spans="1:19" s="30" customFormat="1" ht="15">
      <c r="A40" s="17">
        <v>13</v>
      </c>
      <c r="B40" s="18" t="s">
        <v>31</v>
      </c>
      <c r="C40" s="55">
        <v>10542</v>
      </c>
      <c r="D40" s="263">
        <v>830964.05</v>
      </c>
      <c r="E40" s="19">
        <v>50395</v>
      </c>
      <c r="F40" s="21">
        <v>202</v>
      </c>
      <c r="G40" s="56">
        <v>45979</v>
      </c>
      <c r="H40" s="22">
        <v>759</v>
      </c>
      <c r="I40" s="22">
        <v>1</v>
      </c>
      <c r="J40" s="22"/>
      <c r="K40" s="22"/>
      <c r="L40" s="24"/>
      <c r="M40" s="57">
        <v>720899.852</v>
      </c>
      <c r="N40" s="58">
        <v>2647674.69</v>
      </c>
      <c r="O40" s="25">
        <f t="shared" si="12"/>
        <v>4321207.800000001</v>
      </c>
      <c r="P40" s="25">
        <f t="shared" si="13"/>
        <v>81999727.19399999</v>
      </c>
      <c r="Q40" s="33">
        <f>O40+P40</f>
        <v>86320934.99399999</v>
      </c>
      <c r="R40" s="53">
        <f t="shared" si="10"/>
        <v>8188.2882749003975</v>
      </c>
      <c r="S40" s="59">
        <f t="shared" si="11"/>
        <v>78.82413678618859</v>
      </c>
    </row>
    <row r="41" spans="1:19" s="2" customFormat="1" ht="15">
      <c r="A41" s="17">
        <v>14</v>
      </c>
      <c r="B41" s="18" t="s">
        <v>32</v>
      </c>
      <c r="C41" s="55">
        <v>307</v>
      </c>
      <c r="D41" s="54">
        <v>27606.65</v>
      </c>
      <c r="E41" s="19">
        <v>1170</v>
      </c>
      <c r="F41" s="21"/>
      <c r="G41" s="56">
        <v>1093</v>
      </c>
      <c r="H41" s="22">
        <v>23</v>
      </c>
      <c r="I41" s="22"/>
      <c r="J41" s="22"/>
      <c r="K41" s="22"/>
      <c r="L41" s="24"/>
      <c r="M41" s="31">
        <v>18787.109</v>
      </c>
      <c r="N41" s="58">
        <v>70292.27</v>
      </c>
      <c r="O41" s="25">
        <f t="shared" si="12"/>
        <v>103201.26</v>
      </c>
      <c r="P41" s="26">
        <f>(D41*15.58)*6+O41</f>
        <v>2683870.902</v>
      </c>
      <c r="Q41" s="33">
        <f>O41+P41</f>
        <v>2787072.1619999995</v>
      </c>
      <c r="R41" s="44">
        <f t="shared" si="10"/>
        <v>9078.410951140064</v>
      </c>
      <c r="S41" s="47">
        <f t="shared" si="11"/>
        <v>89.92394136807818</v>
      </c>
    </row>
    <row r="42" spans="1:19" s="2" customFormat="1" ht="15">
      <c r="A42" s="17">
        <v>15</v>
      </c>
      <c r="B42" s="18" t="s">
        <v>33</v>
      </c>
      <c r="C42" s="22">
        <v>294</v>
      </c>
      <c r="D42" s="60">
        <v>16275.98</v>
      </c>
      <c r="E42" s="19">
        <v>1186</v>
      </c>
      <c r="F42" s="21"/>
      <c r="G42" s="22">
        <v>931</v>
      </c>
      <c r="H42" s="56">
        <v>23</v>
      </c>
      <c r="I42" s="56">
        <v>18</v>
      </c>
      <c r="J42" s="56"/>
      <c r="K42" s="56"/>
      <c r="L42" s="24"/>
      <c r="M42" s="31">
        <v>34856.566</v>
      </c>
      <c r="N42" s="32">
        <v>122324.63</v>
      </c>
      <c r="O42" s="25">
        <f t="shared" si="12"/>
        <v>89642.94</v>
      </c>
      <c r="P42" s="25">
        <f>(D42*15.58)*6+O42</f>
        <v>1611121.5504</v>
      </c>
      <c r="Q42" s="33">
        <f t="shared" si="9"/>
        <v>1700764.4904</v>
      </c>
      <c r="R42" s="28">
        <f t="shared" si="10"/>
        <v>5784.913232653062</v>
      </c>
      <c r="S42" s="51">
        <f t="shared" si="11"/>
        <v>55.36047619047619</v>
      </c>
    </row>
    <row r="43" spans="1:47" ht="15">
      <c r="A43" s="61"/>
      <c r="B43" s="62" t="s">
        <v>34</v>
      </c>
      <c r="C43" s="211">
        <f>SUM(C28:C42)</f>
        <v>140695</v>
      </c>
      <c r="D43" s="180">
        <f aca="true" t="shared" si="14" ref="D43:L43">SUM(D28:D42)</f>
        <v>8630376.326</v>
      </c>
      <c r="E43" s="211">
        <f t="shared" si="14"/>
        <v>487562</v>
      </c>
      <c r="F43" s="211">
        <f t="shared" si="14"/>
        <v>457</v>
      </c>
      <c r="G43" s="211">
        <f t="shared" si="14"/>
        <v>420703</v>
      </c>
      <c r="H43" s="211">
        <f t="shared" si="14"/>
        <v>30644</v>
      </c>
      <c r="I43" s="211">
        <f t="shared" si="14"/>
        <v>2355</v>
      </c>
      <c r="J43" s="211">
        <f t="shared" si="14"/>
        <v>1</v>
      </c>
      <c r="K43" s="211">
        <f t="shared" si="14"/>
        <v>7</v>
      </c>
      <c r="L43" s="211">
        <f t="shared" si="14"/>
        <v>0</v>
      </c>
      <c r="M43" s="179">
        <f>SUM(M28:M42)</f>
        <v>8180963.366</v>
      </c>
      <c r="N43" s="180">
        <f>SUM(N28:N42)</f>
        <v>30290380.320000004</v>
      </c>
      <c r="O43" s="152">
        <f>SUM(O28:O42)</f>
        <v>43305435.18</v>
      </c>
      <c r="P43" s="152">
        <f>SUM(P28:P42)</f>
        <v>840830917.626</v>
      </c>
      <c r="Q43" s="152">
        <f>SUM(Q28:Q42)</f>
        <v>884136352.806</v>
      </c>
      <c r="R43" s="153">
        <f>Q43/C43</f>
        <v>6284.063774874729</v>
      </c>
      <c r="S43" s="153">
        <f t="shared" si="11"/>
        <v>61.341030782899175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8.75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O44" s="9"/>
      <c r="P44" s="9"/>
      <c r="Q44" s="9"/>
      <c r="R44" s="9"/>
      <c r="S44" s="9"/>
      <c r="T44" s="2"/>
      <c r="U44" s="2">
        <v>3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30" customHeight="1">
      <c r="A45" s="658" t="s">
        <v>1</v>
      </c>
      <c r="B45" s="653" t="s">
        <v>2</v>
      </c>
      <c r="C45" s="654" t="s">
        <v>3</v>
      </c>
      <c r="D45" s="659" t="s">
        <v>4</v>
      </c>
      <c r="E45" s="4"/>
      <c r="F45" s="653" t="s">
        <v>5</v>
      </c>
      <c r="G45" s="653"/>
      <c r="H45" s="653"/>
      <c r="I45" s="660" t="s">
        <v>6</v>
      </c>
      <c r="J45" s="660" t="s">
        <v>7</v>
      </c>
      <c r="K45" s="660" t="s">
        <v>8</v>
      </c>
      <c r="L45" s="649" t="s">
        <v>9</v>
      </c>
      <c r="M45" s="650"/>
      <c r="N45" s="651"/>
      <c r="O45" s="652" t="s">
        <v>35</v>
      </c>
      <c r="P45" s="652"/>
      <c r="Q45" s="653" t="s">
        <v>10</v>
      </c>
      <c r="R45" s="654" t="s">
        <v>38</v>
      </c>
      <c r="S45" s="653" t="s">
        <v>11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4">
      <c r="A46" s="658"/>
      <c r="B46" s="653"/>
      <c r="C46" s="655"/>
      <c r="D46" s="659"/>
      <c r="E46" s="4" t="s">
        <v>36</v>
      </c>
      <c r="F46" s="4" t="s">
        <v>12</v>
      </c>
      <c r="G46" s="4" t="s">
        <v>13</v>
      </c>
      <c r="H46" s="4" t="s">
        <v>14</v>
      </c>
      <c r="I46" s="660"/>
      <c r="J46" s="660"/>
      <c r="K46" s="660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653"/>
      <c r="R46" s="655"/>
      <c r="S46" s="65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06" customFormat="1" ht="1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19" s="30" customFormat="1" ht="15">
      <c r="A48" s="17">
        <v>1</v>
      </c>
      <c r="B48" s="18" t="s">
        <v>19</v>
      </c>
      <c r="C48" s="19">
        <v>23607</v>
      </c>
      <c r="D48" s="20">
        <v>2838726.63</v>
      </c>
      <c r="E48" s="19">
        <v>85857</v>
      </c>
      <c r="F48" s="21"/>
      <c r="G48" s="21">
        <v>49516</v>
      </c>
      <c r="H48" s="22">
        <v>36341</v>
      </c>
      <c r="I48" s="23"/>
      <c r="J48" s="23"/>
      <c r="K48" s="23"/>
      <c r="L48" s="24">
        <f>C48</f>
        <v>23607</v>
      </c>
      <c r="M48" s="241">
        <v>1140528.81</v>
      </c>
      <c r="N48" s="242">
        <v>4290010.42</v>
      </c>
      <c r="O48" s="25">
        <f aca="true" t="shared" si="15" ref="O48:O61">(F48*10.15+G48*15.19+H48*25.98+I48*11.17+J48*5.08+K48*1.98)*6</f>
        <v>10177723.32</v>
      </c>
      <c r="P48" s="26">
        <f>(D48*15.58)*6+O48</f>
        <v>275541888.6924</v>
      </c>
      <c r="Q48" s="27">
        <f>O48+P48</f>
        <v>285719612.0124</v>
      </c>
      <c r="R48" s="28">
        <f aca="true" t="shared" si="16" ref="R48:R63">Q48/C48</f>
        <v>12103.17329658152</v>
      </c>
      <c r="S48" s="29">
        <f aca="true" t="shared" si="17" ref="S48:S63">D48/C48</f>
        <v>120.24935951200915</v>
      </c>
    </row>
    <row r="49" spans="1:19" s="30" customFormat="1" ht="15">
      <c r="A49" s="17">
        <v>2</v>
      </c>
      <c r="B49" s="18" t="s">
        <v>20</v>
      </c>
      <c r="C49" s="19">
        <v>5252</v>
      </c>
      <c r="D49" s="20">
        <v>505560.01</v>
      </c>
      <c r="E49" s="19">
        <v>19993</v>
      </c>
      <c r="F49" s="21"/>
      <c r="G49" s="21">
        <v>18928</v>
      </c>
      <c r="H49" s="22">
        <v>909</v>
      </c>
      <c r="I49" s="22">
        <v>0</v>
      </c>
      <c r="J49" s="22">
        <v>0</v>
      </c>
      <c r="K49" s="22">
        <v>0</v>
      </c>
      <c r="L49" s="24">
        <f>C49</f>
        <v>5252</v>
      </c>
      <c r="M49" s="31">
        <v>358208.83</v>
      </c>
      <c r="N49" s="32">
        <v>1317371.83</v>
      </c>
      <c r="O49" s="25">
        <f t="shared" si="15"/>
        <v>1866792.84</v>
      </c>
      <c r="P49" s="25">
        <v>49126542.575</v>
      </c>
      <c r="Q49" s="33">
        <f>O49+P49</f>
        <v>50993335.41500001</v>
      </c>
      <c r="R49" s="28">
        <f t="shared" si="16"/>
        <v>9709.317481911654</v>
      </c>
      <c r="S49" s="29">
        <f>D49/C49</f>
        <v>96.26047410510282</v>
      </c>
    </row>
    <row r="50" spans="1:19" s="30" customFormat="1" ht="15">
      <c r="A50" s="17">
        <v>3</v>
      </c>
      <c r="B50" s="18" t="s">
        <v>21</v>
      </c>
      <c r="C50" s="23">
        <v>8620</v>
      </c>
      <c r="D50" s="35">
        <v>1027770.08</v>
      </c>
      <c r="E50" s="19">
        <v>42467</v>
      </c>
      <c r="F50" s="21"/>
      <c r="G50" s="22">
        <v>36680</v>
      </c>
      <c r="H50" s="22">
        <v>5420</v>
      </c>
      <c r="I50" s="22">
        <v>731</v>
      </c>
      <c r="J50" s="22"/>
      <c r="K50" s="22">
        <v>15</v>
      </c>
      <c r="L50" s="24">
        <f aca="true" t="shared" si="18" ref="L50:L61">C50</f>
        <v>8620</v>
      </c>
      <c r="M50" s="31">
        <v>621542.924</v>
      </c>
      <c r="N50" s="32">
        <v>2336771.41</v>
      </c>
      <c r="O50" s="25">
        <f t="shared" si="15"/>
        <v>4237054.619999999</v>
      </c>
      <c r="P50" s="26">
        <f>(D50*15.58)*6+O50</f>
        <v>100313001.6984</v>
      </c>
      <c r="Q50" s="27">
        <f>O50+P50</f>
        <v>104550056.31840001</v>
      </c>
      <c r="R50" s="28">
        <f t="shared" si="16"/>
        <v>12128.776835081208</v>
      </c>
      <c r="S50" s="29">
        <f t="shared" si="17"/>
        <v>119.23086774941994</v>
      </c>
    </row>
    <row r="51" spans="1:19" s="30" customFormat="1" ht="15">
      <c r="A51" s="17">
        <v>4</v>
      </c>
      <c r="B51" s="18" t="s">
        <v>22</v>
      </c>
      <c r="C51" s="19">
        <v>14724</v>
      </c>
      <c r="D51" s="20">
        <v>1725786.39</v>
      </c>
      <c r="E51" s="19">
        <v>71444</v>
      </c>
      <c r="F51" s="21"/>
      <c r="G51" s="21">
        <v>58737</v>
      </c>
      <c r="H51" s="22">
        <v>10916</v>
      </c>
      <c r="I51" s="22">
        <v>1196</v>
      </c>
      <c r="J51" s="22"/>
      <c r="K51" s="40"/>
      <c r="L51" s="24">
        <f t="shared" si="18"/>
        <v>14724</v>
      </c>
      <c r="M51" s="31">
        <v>1145125.4</v>
      </c>
      <c r="N51" s="32">
        <v>4295592.64</v>
      </c>
      <c r="O51" s="26">
        <f t="shared" si="15"/>
        <v>7135032.18</v>
      </c>
      <c r="P51" s="26">
        <f aca="true" t="shared" si="19" ref="P51:P62">(D51*15.58)*6+O51</f>
        <v>168461543.9172</v>
      </c>
      <c r="Q51" s="27">
        <f aca="true" t="shared" si="20" ref="Q51:Q62">O51+P51</f>
        <v>175596576.0972</v>
      </c>
      <c r="R51" s="28">
        <f t="shared" si="16"/>
        <v>11925.874497229015</v>
      </c>
      <c r="S51" s="29">
        <f t="shared" si="17"/>
        <v>117.20907294213528</v>
      </c>
    </row>
    <row r="52" spans="1:19" s="30" customFormat="1" ht="15">
      <c r="A52" s="17">
        <v>5</v>
      </c>
      <c r="B52" s="18" t="s">
        <v>23</v>
      </c>
      <c r="C52" s="19">
        <v>17733</v>
      </c>
      <c r="D52" s="20">
        <v>1932282.59</v>
      </c>
      <c r="E52" s="19">
        <v>81712</v>
      </c>
      <c r="F52" s="21">
        <v>6</v>
      </c>
      <c r="G52" s="21">
        <v>79933</v>
      </c>
      <c r="H52" s="22">
        <v>1629</v>
      </c>
      <c r="I52" s="41"/>
      <c r="J52" s="41"/>
      <c r="K52" s="41"/>
      <c r="L52" s="24">
        <f t="shared" si="18"/>
        <v>17733</v>
      </c>
      <c r="M52" s="42">
        <v>2534946.533</v>
      </c>
      <c r="N52" s="43">
        <v>9471034.79</v>
      </c>
      <c r="O52" s="25">
        <f t="shared" si="15"/>
        <v>7539387.539999999</v>
      </c>
      <c r="P52" s="25">
        <f t="shared" si="19"/>
        <v>188169164.05319998</v>
      </c>
      <c r="Q52" s="33">
        <f t="shared" si="20"/>
        <v>195708551.59319997</v>
      </c>
      <c r="R52" s="44">
        <f t="shared" si="16"/>
        <v>11036.403969615969</v>
      </c>
      <c r="S52" s="29">
        <f t="shared" si="17"/>
        <v>108.96535216827384</v>
      </c>
    </row>
    <row r="53" spans="1:19" s="30" customFormat="1" ht="15">
      <c r="A53" s="17">
        <v>6</v>
      </c>
      <c r="B53" s="18" t="s">
        <v>24</v>
      </c>
      <c r="C53" s="19">
        <v>8493</v>
      </c>
      <c r="D53" s="156">
        <v>1150168.225</v>
      </c>
      <c r="E53" s="19">
        <v>47165</v>
      </c>
      <c r="F53" s="40"/>
      <c r="G53" s="21">
        <v>46774</v>
      </c>
      <c r="H53" s="22">
        <v>5</v>
      </c>
      <c r="I53" s="22"/>
      <c r="J53" s="22"/>
      <c r="K53" s="22"/>
      <c r="L53" s="24">
        <f t="shared" si="18"/>
        <v>8493</v>
      </c>
      <c r="M53" s="45">
        <v>1048888.33</v>
      </c>
      <c r="N53" s="46">
        <v>3896930.6</v>
      </c>
      <c r="O53" s="25">
        <f t="shared" si="15"/>
        <v>4263761.76</v>
      </c>
      <c r="P53" s="26">
        <f t="shared" si="19"/>
        <v>111781487.43300001</v>
      </c>
      <c r="Q53" s="33">
        <f t="shared" si="20"/>
        <v>116045249.19300002</v>
      </c>
      <c r="R53" s="44">
        <f t="shared" si="16"/>
        <v>13663.634663016604</v>
      </c>
      <c r="S53" s="47">
        <f t="shared" si="17"/>
        <v>135.42543565289063</v>
      </c>
    </row>
    <row r="54" spans="1:19" s="30" customFormat="1" ht="15">
      <c r="A54" s="17">
        <v>7</v>
      </c>
      <c r="B54" s="18" t="s">
        <v>25</v>
      </c>
      <c r="C54" s="19">
        <v>9207</v>
      </c>
      <c r="D54" s="48">
        <v>1200197.72</v>
      </c>
      <c r="E54" s="21">
        <v>43074</v>
      </c>
      <c r="F54" s="22"/>
      <c r="G54" s="22">
        <v>27029</v>
      </c>
      <c r="H54" s="22">
        <v>15623</v>
      </c>
      <c r="I54" s="22">
        <v>1327</v>
      </c>
      <c r="J54" s="22"/>
      <c r="K54" s="22"/>
      <c r="L54" s="24">
        <v>9207</v>
      </c>
      <c r="M54" s="31">
        <v>766772.732</v>
      </c>
      <c r="N54" s="32">
        <v>3006596.96</v>
      </c>
      <c r="O54" s="25">
        <f t="shared" si="15"/>
        <v>4987671.84</v>
      </c>
      <c r="P54" s="25">
        <f t="shared" si="19"/>
        <v>117182154.70560001</v>
      </c>
      <c r="Q54" s="33">
        <f t="shared" si="20"/>
        <v>122169826.54560001</v>
      </c>
      <c r="R54" s="44">
        <f t="shared" si="16"/>
        <v>13269.232816943631</v>
      </c>
      <c r="S54" s="47">
        <f t="shared" si="17"/>
        <v>130.35708917128272</v>
      </c>
    </row>
    <row r="55" spans="1:19" s="30" customFormat="1" ht="15">
      <c r="A55" s="17">
        <v>8</v>
      </c>
      <c r="B55" s="18" t="s">
        <v>26</v>
      </c>
      <c r="C55" s="19">
        <v>8473</v>
      </c>
      <c r="D55" s="156">
        <v>696061.117</v>
      </c>
      <c r="E55" s="19">
        <v>36357</v>
      </c>
      <c r="F55" s="21">
        <v>6</v>
      </c>
      <c r="G55" s="21">
        <v>23908</v>
      </c>
      <c r="H55" s="22">
        <v>11434</v>
      </c>
      <c r="I55" s="22">
        <v>1295</v>
      </c>
      <c r="J55" s="22"/>
      <c r="K55" s="22">
        <v>93</v>
      </c>
      <c r="L55" s="24">
        <f t="shared" si="18"/>
        <v>8473</v>
      </c>
      <c r="M55" s="31">
        <v>271398.475</v>
      </c>
      <c r="N55" s="32">
        <v>1103038.2</v>
      </c>
      <c r="O55" s="25">
        <f t="shared" si="15"/>
        <v>4049568.18</v>
      </c>
      <c r="P55" s="25">
        <f t="shared" si="19"/>
        <v>69117361.39716001</v>
      </c>
      <c r="Q55" s="33">
        <f t="shared" si="20"/>
        <v>73166929.57716002</v>
      </c>
      <c r="R55" s="50">
        <f t="shared" si="16"/>
        <v>8635.303856622213</v>
      </c>
      <c r="S55" s="51">
        <f t="shared" si="17"/>
        <v>82.15049179747433</v>
      </c>
    </row>
    <row r="56" spans="1:19" s="30" customFormat="1" ht="15">
      <c r="A56" s="17">
        <v>9</v>
      </c>
      <c r="B56" s="18" t="s">
        <v>27</v>
      </c>
      <c r="C56" s="19">
        <v>4632</v>
      </c>
      <c r="D56" s="20">
        <v>423883.5</v>
      </c>
      <c r="E56" s="19">
        <v>22941</v>
      </c>
      <c r="F56" s="21"/>
      <c r="G56" s="21">
        <v>22905</v>
      </c>
      <c r="H56" s="23"/>
      <c r="I56" s="23">
        <v>1720</v>
      </c>
      <c r="J56" s="23"/>
      <c r="K56" s="23"/>
      <c r="L56" s="24">
        <f t="shared" si="18"/>
        <v>4632</v>
      </c>
      <c r="M56" s="31">
        <v>531537.946</v>
      </c>
      <c r="N56" s="32">
        <v>2042672.19</v>
      </c>
      <c r="O56" s="25">
        <f>(F56*10.15+G56*15.19+H56*25.98+I56*11.17+J56*5.08+K56*1.98)*6</f>
        <v>2202836.1</v>
      </c>
      <c r="P56" s="25">
        <f>(D56*15.58)*6+O56</f>
        <v>41827465.68</v>
      </c>
      <c r="Q56" s="33">
        <f t="shared" si="20"/>
        <v>44030301.78</v>
      </c>
      <c r="R56" s="52">
        <f t="shared" si="16"/>
        <v>9505.678277202072</v>
      </c>
      <c r="S56" s="47">
        <f t="shared" si="17"/>
        <v>91.51198186528498</v>
      </c>
    </row>
    <row r="57" spans="1:19" s="30" customFormat="1" ht="15">
      <c r="A57" s="17">
        <v>10</v>
      </c>
      <c r="B57" s="18" t="s">
        <v>28</v>
      </c>
      <c r="C57" s="19">
        <v>2760</v>
      </c>
      <c r="D57" s="20">
        <v>324655</v>
      </c>
      <c r="E57" s="19">
        <v>12936</v>
      </c>
      <c r="F57" s="21"/>
      <c r="G57" s="21">
        <v>7115</v>
      </c>
      <c r="H57" s="22">
        <v>5560</v>
      </c>
      <c r="I57" s="22">
        <v>466</v>
      </c>
      <c r="J57" s="22">
        <v>9</v>
      </c>
      <c r="K57" s="22">
        <v>3</v>
      </c>
      <c r="L57" s="24">
        <f t="shared" si="18"/>
        <v>2760</v>
      </c>
      <c r="M57" s="31">
        <v>249545.1</v>
      </c>
      <c r="N57" s="32">
        <v>899259.38</v>
      </c>
      <c r="O57" s="25">
        <f>(F57*10.15+G57*15.19+H57*25.98+I57*11.17+J57*5.08+K57*1.98)*6</f>
        <v>1546695.1799999997</v>
      </c>
      <c r="P57" s="25">
        <f>(D57*15.58)*6+O57</f>
        <v>31895444.580000002</v>
      </c>
      <c r="Q57" s="33">
        <f t="shared" si="20"/>
        <v>33442139.76</v>
      </c>
      <c r="R57" s="53">
        <f t="shared" si="16"/>
        <v>12116.717304347827</v>
      </c>
      <c r="S57" s="29">
        <f t="shared" si="17"/>
        <v>117.6286231884058</v>
      </c>
    </row>
    <row r="58" spans="1:19" s="30" customFormat="1" ht="15">
      <c r="A58" s="17">
        <v>11</v>
      </c>
      <c r="B58" s="18" t="s">
        <v>29</v>
      </c>
      <c r="C58" s="19">
        <v>10361</v>
      </c>
      <c r="D58" s="54">
        <v>1390938.688</v>
      </c>
      <c r="E58" s="19">
        <v>48997</v>
      </c>
      <c r="F58" s="21">
        <v>4</v>
      </c>
      <c r="G58" s="21">
        <v>48661</v>
      </c>
      <c r="H58" s="22">
        <v>180</v>
      </c>
      <c r="I58" s="22">
        <v>2</v>
      </c>
      <c r="J58" s="22"/>
      <c r="K58" s="22"/>
      <c r="L58" s="24">
        <f t="shared" si="18"/>
        <v>10361</v>
      </c>
      <c r="M58" s="31">
        <v>200286.813</v>
      </c>
      <c r="N58" s="32">
        <v>1123667.99</v>
      </c>
      <c r="O58" s="25">
        <f>(F58*10.15+G58*15.19+H58*25.98+I58*11.17+J58*5.08+K58*1.98)*6</f>
        <v>4463399.58</v>
      </c>
      <c r="P58" s="26">
        <f>(D58*15.58)*6+O58</f>
        <v>134488348.13424003</v>
      </c>
      <c r="Q58" s="27">
        <f t="shared" si="20"/>
        <v>138951747.71424004</v>
      </c>
      <c r="R58" s="28">
        <f t="shared" si="16"/>
        <v>13411.03635886884</v>
      </c>
      <c r="S58" s="29">
        <f t="shared" si="17"/>
        <v>134.2475328636232</v>
      </c>
    </row>
    <row r="59" spans="1:19" s="30" customFormat="1" ht="15">
      <c r="A59" s="17">
        <v>12</v>
      </c>
      <c r="B59" s="18" t="s">
        <v>30</v>
      </c>
      <c r="C59" s="55">
        <v>7847</v>
      </c>
      <c r="D59" s="54">
        <v>801063.53</v>
      </c>
      <c r="E59" s="19">
        <v>32471</v>
      </c>
      <c r="F59" s="21"/>
      <c r="G59" s="56">
        <v>29997</v>
      </c>
      <c r="H59" s="22">
        <v>2323</v>
      </c>
      <c r="I59" s="22">
        <v>109</v>
      </c>
      <c r="J59" s="22"/>
      <c r="K59" s="22"/>
      <c r="L59" s="24">
        <f t="shared" si="18"/>
        <v>7847</v>
      </c>
      <c r="M59" s="31">
        <v>509932.078</v>
      </c>
      <c r="N59" s="32">
        <v>1900166.24</v>
      </c>
      <c r="O59" s="25">
        <f t="shared" si="15"/>
        <v>3103341</v>
      </c>
      <c r="P59" s="26">
        <f t="shared" si="19"/>
        <v>77986759.7844</v>
      </c>
      <c r="Q59" s="27">
        <f t="shared" si="20"/>
        <v>81090100.7844</v>
      </c>
      <c r="R59" s="44">
        <f t="shared" si="16"/>
        <v>10333.898405046515</v>
      </c>
      <c r="S59" s="47">
        <f t="shared" si="17"/>
        <v>102.08532305339621</v>
      </c>
    </row>
    <row r="60" spans="1:19" s="30" customFormat="1" ht="15">
      <c r="A60" s="17">
        <v>13</v>
      </c>
      <c r="B60" s="18" t="s">
        <v>31</v>
      </c>
      <c r="C60" s="55">
        <v>13430</v>
      </c>
      <c r="D60" s="54">
        <v>1730441.45</v>
      </c>
      <c r="E60" s="19">
        <v>69066</v>
      </c>
      <c r="F60" s="21">
        <v>371</v>
      </c>
      <c r="G60" s="56">
        <v>65188</v>
      </c>
      <c r="H60" s="22">
        <v>3048</v>
      </c>
      <c r="I60" s="22">
        <v>25</v>
      </c>
      <c r="J60" s="22"/>
      <c r="K60" s="22"/>
      <c r="L60" s="24">
        <f t="shared" si="18"/>
        <v>13430</v>
      </c>
      <c r="M60" s="57">
        <v>2037213.427</v>
      </c>
      <c r="N60" s="58">
        <v>7683227.47</v>
      </c>
      <c r="O60" s="25">
        <f t="shared" si="15"/>
        <v>6440625.959999999</v>
      </c>
      <c r="P60" s="25">
        <f t="shared" si="19"/>
        <v>168202292.706</v>
      </c>
      <c r="Q60" s="33">
        <f t="shared" si="20"/>
        <v>174642918.666</v>
      </c>
      <c r="R60" s="53">
        <f t="shared" si="16"/>
        <v>13003.940332539092</v>
      </c>
      <c r="S60" s="59">
        <f t="shared" si="17"/>
        <v>128.84895383469842</v>
      </c>
    </row>
    <row r="61" spans="1:19" s="30" customFormat="1" ht="15">
      <c r="A61" s="17">
        <v>14</v>
      </c>
      <c r="B61" s="18" t="s">
        <v>32</v>
      </c>
      <c r="C61" s="55">
        <v>4469</v>
      </c>
      <c r="D61" s="54">
        <v>507580.07</v>
      </c>
      <c r="E61" s="19">
        <v>20689</v>
      </c>
      <c r="F61" s="21"/>
      <c r="G61" s="56">
        <v>20147</v>
      </c>
      <c r="H61" s="22">
        <v>217</v>
      </c>
      <c r="I61" s="22"/>
      <c r="J61" s="22"/>
      <c r="K61" s="22"/>
      <c r="L61" s="24">
        <f t="shared" si="18"/>
        <v>4469</v>
      </c>
      <c r="M61" s="31">
        <v>195686.668</v>
      </c>
      <c r="N61" s="58">
        <v>755826.92</v>
      </c>
      <c r="O61" s="25">
        <f t="shared" si="15"/>
        <v>1870023.5399999998</v>
      </c>
      <c r="P61" s="26">
        <f t="shared" si="19"/>
        <v>49318608.4836</v>
      </c>
      <c r="Q61" s="33">
        <f t="shared" si="20"/>
        <v>51188632.0236</v>
      </c>
      <c r="R61" s="44">
        <f t="shared" si="16"/>
        <v>11454.157982456925</v>
      </c>
      <c r="S61" s="47">
        <f t="shared" si="17"/>
        <v>113.57799731483553</v>
      </c>
    </row>
    <row r="62" spans="1:19" s="2" customFormat="1" ht="15">
      <c r="A62" s="17">
        <v>15</v>
      </c>
      <c r="B62" s="18" t="s">
        <v>33</v>
      </c>
      <c r="C62" s="22">
        <v>2058</v>
      </c>
      <c r="D62" s="60">
        <v>202974.937</v>
      </c>
      <c r="E62" s="19">
        <v>9345</v>
      </c>
      <c r="F62" s="21">
        <v>15</v>
      </c>
      <c r="G62" s="22">
        <v>8074</v>
      </c>
      <c r="H62" s="56">
        <v>713</v>
      </c>
      <c r="I62" s="56">
        <v>195</v>
      </c>
      <c r="J62" s="56"/>
      <c r="K62" s="56">
        <v>47</v>
      </c>
      <c r="L62" s="24">
        <f>C62</f>
        <v>2058</v>
      </c>
      <c r="M62" s="31">
        <v>195127.025</v>
      </c>
      <c r="N62" s="32">
        <v>729308.29</v>
      </c>
      <c r="O62" s="25">
        <f>(F62*10.15+G62*15.19+H62*25.98+I62*11.17+J62*5.08+K62*1.98)*6</f>
        <v>861547.5599999998</v>
      </c>
      <c r="P62" s="25">
        <f t="shared" si="19"/>
        <v>19835644.67076</v>
      </c>
      <c r="Q62" s="33">
        <f t="shared" si="20"/>
        <v>20697192.230759997</v>
      </c>
      <c r="R62" s="28">
        <f t="shared" si="16"/>
        <v>10056.944718542272</v>
      </c>
      <c r="S62" s="51">
        <f t="shared" si="17"/>
        <v>98.62727745383869</v>
      </c>
    </row>
    <row r="63" spans="1:47" ht="15">
      <c r="A63" s="214"/>
      <c r="B63" s="215" t="s">
        <v>34</v>
      </c>
      <c r="C63" s="211">
        <f>SUM(C48:C62)</f>
        <v>141666</v>
      </c>
      <c r="D63" s="180">
        <f aca="true" t="shared" si="21" ref="D63:L63">SUM(D48:D62)</f>
        <v>16458089.936999999</v>
      </c>
      <c r="E63" s="211">
        <f t="shared" si="21"/>
        <v>644514</v>
      </c>
      <c r="F63" s="211">
        <f t="shared" si="21"/>
        <v>402</v>
      </c>
      <c r="G63" s="211">
        <f t="shared" si="21"/>
        <v>543592</v>
      </c>
      <c r="H63" s="211">
        <f t="shared" si="21"/>
        <v>94318</v>
      </c>
      <c r="I63" s="211">
        <f t="shared" si="21"/>
        <v>7066</v>
      </c>
      <c r="J63" s="211">
        <f t="shared" si="21"/>
        <v>9</v>
      </c>
      <c r="K63" s="211">
        <f t="shared" si="21"/>
        <v>158</v>
      </c>
      <c r="L63" s="211">
        <f t="shared" si="21"/>
        <v>141666</v>
      </c>
      <c r="M63" s="179">
        <f>SUM(M48:M62)</f>
        <v>11806741.090999996</v>
      </c>
      <c r="N63" s="180">
        <f>SUM(N48:N62)</f>
        <v>44851475.330000006</v>
      </c>
      <c r="O63" s="152">
        <f>SUM(O48:O62)</f>
        <v>64745461.199999996</v>
      </c>
      <c r="P63" s="152">
        <f>SUM(P48:P62)</f>
        <v>1603247708.5109599</v>
      </c>
      <c r="Q63" s="152">
        <f>SUM(Q48:Q62)</f>
        <v>1667993169.7109604</v>
      </c>
      <c r="R63" s="153">
        <f t="shared" si="16"/>
        <v>11774.124840900147</v>
      </c>
      <c r="S63" s="153">
        <f t="shared" si="17"/>
        <v>116.17529920376096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5" spans="15:19" ht="15">
      <c r="O65" s="271"/>
      <c r="P65" s="271"/>
      <c r="Q65" s="271"/>
      <c r="R65" s="271"/>
      <c r="S65" s="271"/>
    </row>
    <row r="68" ht="15">
      <c r="M68" s="240"/>
    </row>
  </sheetData>
  <sheetProtection/>
  <mergeCells count="41">
    <mergeCell ref="O45:P45"/>
    <mergeCell ref="Q45:Q46"/>
    <mergeCell ref="R45:R46"/>
    <mergeCell ref="S45:S46"/>
    <mergeCell ref="R25:R26"/>
    <mergeCell ref="S25:S26"/>
    <mergeCell ref="O25:P25"/>
    <mergeCell ref="Q25:Q26"/>
    <mergeCell ref="A45:A46"/>
    <mergeCell ref="B45:B46"/>
    <mergeCell ref="C45:C46"/>
    <mergeCell ref="D45:D46"/>
    <mergeCell ref="F45:H45"/>
    <mergeCell ref="I45:I46"/>
    <mergeCell ref="J45:J46"/>
    <mergeCell ref="K45:K46"/>
    <mergeCell ref="I25:I26"/>
    <mergeCell ref="J25:J26"/>
    <mergeCell ref="K25:K26"/>
    <mergeCell ref="L25:N25"/>
    <mergeCell ref="L45:N45"/>
    <mergeCell ref="L4:N4"/>
    <mergeCell ref="O4:P4"/>
    <mergeCell ref="Q4:Q5"/>
    <mergeCell ref="R4:R5"/>
    <mergeCell ref="S4:S5"/>
    <mergeCell ref="A25:A26"/>
    <mergeCell ref="B25:B26"/>
    <mergeCell ref="C25:C26"/>
    <mergeCell ref="D25:D26"/>
    <mergeCell ref="F25:H25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2018-12-13T14:38:55Z</dcterms:modified>
  <cp:category/>
  <cp:version/>
  <cp:contentType/>
  <cp:contentStatus/>
</cp:coreProperties>
</file>